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40" yWindow="6100" windowWidth="32760" windowHeight="21380" activeTab="0"/>
  </bookViews>
  <sheets>
    <sheet name="Climate" sheetId="1" r:id="rId1"/>
    <sheet name="Soil" sheetId="2" r:id="rId2"/>
    <sheet name="Deficit" sheetId="3" r:id="rId3"/>
    <sheet name="Tissue" sheetId="4" r:id="rId4"/>
    <sheet name="MLSN" sheetId="5" r:id="rId5"/>
    <sheet name="% GP Month" sheetId="6" r:id="rId6"/>
  </sheets>
  <definedNames/>
  <calcPr fullCalcOnLoad="1"/>
</workbook>
</file>

<file path=xl/sharedStrings.xml><?xml version="1.0" encoding="utf-8"?>
<sst xmlns="http://schemas.openxmlformats.org/spreadsheetml/2006/main" count="114" uniqueCount="80">
  <si>
    <t>Mehlich 3</t>
  </si>
  <si>
    <t>ppm</t>
  </si>
  <si>
    <t>The tissue elemental composition ratios to the left are used to compute nutrient requirements reported on the Climate Appraisal. These ratios are based on PACE Turf surveys and information in the scientific literature and are reported relative to nitrogen applied. Turfgrasses withdraw nutrients from the soil in proportion to the amount of nitrogen applied.
Kussow et.al. 2012. Evidence, Regulation, and Conquences of Nitrogen Driven Nutrient Demand by Turfgrass. ISRN Agronomy.Article ID 359284
http://dx.doi.org/10.5402/2012/359284</t>
  </si>
  <si>
    <t>Rainfall (in)</t>
  </si>
  <si>
    <t>Avg T (F)</t>
  </si>
  <si>
    <t>Jan</t>
  </si>
  <si>
    <t>Feb</t>
  </si>
  <si>
    <t>Mar</t>
  </si>
  <si>
    <t>Apr</t>
  </si>
  <si>
    <t>May</t>
  </si>
  <si>
    <t>Jun</t>
  </si>
  <si>
    <t>Jul</t>
  </si>
  <si>
    <t>Aug</t>
  </si>
  <si>
    <t>Sep</t>
  </si>
  <si>
    <t>Oct</t>
  </si>
  <si>
    <t>Nov</t>
  </si>
  <si>
    <t>Dec</t>
  </si>
  <si>
    <t>Location:</t>
  </si>
  <si>
    <t>N lb/1000 sq ft</t>
  </si>
  <si>
    <t>P lb/1000 sq ft</t>
  </si>
  <si>
    <t>K lb/1000 sq ft</t>
  </si>
  <si>
    <t>Ca lb/1000 sq ft</t>
  </si>
  <si>
    <t>Mg lb/1000 sq ft</t>
  </si>
  <si>
    <t>Element</t>
  </si>
  <si>
    <t>Tissue ppm</t>
  </si>
  <si>
    <t>Ratio:N</t>
  </si>
  <si>
    <t>N</t>
  </si>
  <si>
    <t>K</t>
  </si>
  <si>
    <t>P</t>
  </si>
  <si>
    <t>Ca</t>
  </si>
  <si>
    <t>Mg</t>
  </si>
  <si>
    <t>S</t>
  </si>
  <si>
    <t>Fe</t>
  </si>
  <si>
    <t>Mn</t>
  </si>
  <si>
    <t>S lb/1000 sq ft</t>
  </si>
  <si>
    <t>Fe lb/1000 sq ft</t>
  </si>
  <si>
    <t>Mn lb/1000 sq ft</t>
  </si>
  <si>
    <t>Total
lb/1000 sq ft</t>
  </si>
  <si>
    <t>K</t>
  </si>
  <si>
    <t>P</t>
  </si>
  <si>
    <t>Ca</t>
  </si>
  <si>
    <t>Mg</t>
  </si>
  <si>
    <t>Fe</t>
  </si>
  <si>
    <t>Mn</t>
  </si>
  <si>
    <t>S</t>
  </si>
  <si>
    <t>NA</t>
  </si>
  <si>
    <t>Minimum Levels for Sustainable Nutrition guidelines. Additional fertilizer is needed when soil test values are lower than those listed to the left.</t>
  </si>
  <si>
    <t>Location</t>
  </si>
  <si>
    <t>S</t>
  </si>
  <si>
    <t>Ca</t>
  </si>
  <si>
    <t>ppm (parts per million or mg/kg)</t>
  </si>
  <si>
    <t>P</t>
  </si>
  <si>
    <t>Mg</t>
  </si>
  <si>
    <t>K</t>
  </si>
  <si>
    <t>Fe</t>
  </si>
  <si>
    <t>Mn</t>
  </si>
  <si>
    <t>lb/1000 sq ft</t>
  </si>
  <si>
    <t>pH (1:1)</t>
  </si>
  <si>
    <t>ppm ( parts per million or mg/kg)</t>
  </si>
  <si>
    <t>Removed from Soil
ppm</t>
  </si>
  <si>
    <t>Plus MLSN ppm</t>
  </si>
  <si>
    <t>Removed Plus MLSN ppm</t>
  </si>
  <si>
    <t>Annual potential deficit based upon soil test results and expected depletion plus MLSN ppm</t>
  </si>
  <si>
    <t>Month</t>
  </si>
  <si>
    <t>Percent GP</t>
  </si>
  <si>
    <t>% Growth Potential</t>
  </si>
  <si>
    <t>Greens poa/bent</t>
  </si>
  <si>
    <t>Tees bentgrass</t>
  </si>
  <si>
    <t xml:space="preserve">Grass Maximum N/month lb/1000 sq ft = </t>
  </si>
  <si>
    <t xml:space="preserve">Optimum Growth Temperature (F) = </t>
  </si>
  <si>
    <t>Variance =</t>
  </si>
  <si>
    <t>P2O5</t>
  </si>
  <si>
    <t>K2O</t>
  </si>
  <si>
    <t>Talega Country Club, Laguna Beach normal weather data from weatherbase.com</t>
  </si>
  <si>
    <t>---</t>
  </si>
  <si>
    <t>Annual lb/1000 sq ft of fertilizer needed</t>
  </si>
  <si>
    <t>Mehlich-3 Soil Test Results</t>
  </si>
  <si>
    <t>C3</t>
  </si>
  <si>
    <t>Set to 68 for cool season grass</t>
  </si>
  <si>
    <t>Set to 10 for cool season grass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</si>
</sst>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s>
  <fonts count="44">
    <font>
      <sz val="10"/>
      <name val="Arial"/>
      <family val="0"/>
    </font>
    <font>
      <sz val="8"/>
      <name val="Arial"/>
      <family val="2"/>
    </font>
    <font>
      <u val="single"/>
      <sz val="10"/>
      <color indexed="12"/>
      <name val="Arial"/>
      <family val="2"/>
    </font>
    <font>
      <u val="single"/>
      <sz val="10"/>
      <color indexed="61"/>
      <name val="Arial"/>
      <family val="2"/>
    </font>
    <font>
      <sz val="8"/>
      <name val="Verdana"/>
      <family val="2"/>
    </font>
    <font>
      <b/>
      <sz val="16"/>
      <color indexed="8"/>
      <name val="Calibri"/>
      <family val="2"/>
    </font>
    <font>
      <b/>
      <sz val="16"/>
      <color indexed="63"/>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48"/>
      <color indexed="15"/>
      <name val="Arial"/>
      <family val="2"/>
    </font>
    <font>
      <b/>
      <sz val="19.2"/>
      <color indexed="6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48"/>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color indexed="63"/>
      </left>
      <right>
        <color indexed="63"/>
      </right>
      <top style="hair"/>
      <bottom style="hair"/>
    </border>
    <border>
      <left style="double"/>
      <right>
        <color indexed="63"/>
      </right>
      <top style="double"/>
      <bottom>
        <color indexed="63"/>
      </bottom>
    </border>
    <border>
      <left style="double"/>
      <right style="hair"/>
      <top>
        <color indexed="63"/>
      </top>
      <bottom style="hair"/>
    </border>
    <border>
      <left>
        <color indexed="63"/>
      </left>
      <right style="double"/>
      <top>
        <color indexed="63"/>
      </top>
      <bottom style="hair"/>
    </border>
    <border>
      <left style="double"/>
      <right style="hair"/>
      <top style="hair"/>
      <bottom style="hair"/>
    </border>
    <border>
      <left style="double"/>
      <right style="hair"/>
      <top style="hair"/>
      <bottom style="double"/>
    </border>
    <border>
      <left>
        <color indexed="63"/>
      </left>
      <right style="double"/>
      <top>
        <color indexed="63"/>
      </top>
      <bottom style="double"/>
    </border>
    <border>
      <left style="hair"/>
      <right style="double"/>
      <top style="hair"/>
      <bottom style="hair"/>
    </border>
    <border>
      <left style="hair"/>
      <right style="double"/>
      <top style="double"/>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2">
    <xf numFmtId="0" fontId="0" fillId="0" borderId="0" xfId="0" applyAlignment="1">
      <alignment/>
    </xf>
    <xf numFmtId="0" fontId="0" fillId="0" borderId="0" xfId="0" applyAlignment="1">
      <alignment horizontal="center"/>
    </xf>
    <xf numFmtId="1" fontId="0" fillId="0" borderId="0" xfId="0" applyNumberFormat="1" applyAlignment="1">
      <alignment horizontal="center"/>
    </xf>
    <xf numFmtId="0" fontId="0" fillId="33" borderId="0" xfId="0" applyFill="1" applyAlignment="1">
      <alignment/>
    </xf>
    <xf numFmtId="1" fontId="0" fillId="33" borderId="0" xfId="0" applyNumberFormat="1" applyFill="1" applyAlignment="1">
      <alignment horizontal="center"/>
    </xf>
    <xf numFmtId="0" fontId="0" fillId="33" borderId="0" xfId="0" applyFill="1" applyAlignment="1">
      <alignment horizontal="center"/>
    </xf>
    <xf numFmtId="164" fontId="0" fillId="0" borderId="0" xfId="0" applyNumberFormat="1" applyFill="1" applyAlignment="1" applyProtection="1">
      <alignment horizontal="center"/>
      <protection locked="0"/>
    </xf>
    <xf numFmtId="0" fontId="0" fillId="33" borderId="0" xfId="0" applyFill="1" applyAlignment="1">
      <alignment horizontal="right"/>
    </xf>
    <xf numFmtId="164" fontId="0" fillId="33" borderId="0" xfId="0" applyNumberFormat="1" applyFill="1" applyBorder="1" applyAlignment="1">
      <alignment horizontal="center"/>
    </xf>
    <xf numFmtId="1" fontId="0" fillId="33" borderId="0" xfId="0" applyNumberFormat="1" applyFill="1" applyAlignment="1">
      <alignment horizontal="right"/>
    </xf>
    <xf numFmtId="164" fontId="0" fillId="0" borderId="0" xfId="0" applyNumberFormat="1" applyFont="1" applyFill="1" applyAlignment="1" applyProtection="1">
      <alignment/>
      <protection locked="0"/>
    </xf>
    <xf numFmtId="2" fontId="0" fillId="0" borderId="0" xfId="0" applyNumberFormat="1" applyFill="1" applyAlignment="1" applyProtection="1">
      <alignment horizontal="center"/>
      <protection locked="0"/>
    </xf>
    <xf numFmtId="0" fontId="0" fillId="0" borderId="0" xfId="0" applyAlignment="1">
      <alignment horizontal="right"/>
    </xf>
    <xf numFmtId="1" fontId="0" fillId="33" borderId="0" xfId="0" applyNumberFormat="1" applyFill="1" applyBorder="1" applyAlignment="1">
      <alignment horizontal="center"/>
    </xf>
    <xf numFmtId="0" fontId="0" fillId="34" borderId="10" xfId="0" applyFill="1" applyBorder="1" applyAlignment="1">
      <alignment horizontal="right"/>
    </xf>
    <xf numFmtId="164" fontId="0" fillId="34" borderId="11" xfId="0" applyNumberFormat="1" applyFill="1" applyBorder="1" applyAlignment="1">
      <alignment horizontal="center"/>
    </xf>
    <xf numFmtId="170" fontId="0" fillId="34" borderId="11" xfId="0" applyNumberFormat="1" applyFill="1" applyBorder="1" applyAlignment="1">
      <alignment horizontal="center"/>
    </xf>
    <xf numFmtId="0" fontId="0" fillId="33" borderId="0" xfId="0" applyFill="1" applyBorder="1" applyAlignment="1">
      <alignment horizontal="center" wrapText="1"/>
    </xf>
    <xf numFmtId="2" fontId="0" fillId="34" borderId="11" xfId="0" applyNumberFormat="1" applyFill="1" applyBorder="1" applyAlignment="1">
      <alignment horizontal="center"/>
    </xf>
    <xf numFmtId="164" fontId="0" fillId="0" borderId="0" xfId="0" applyNumberFormat="1" applyFont="1" applyFill="1" applyAlignment="1" applyProtection="1">
      <alignment horizontal="right"/>
      <protection locked="0"/>
    </xf>
    <xf numFmtId="164" fontId="0" fillId="33" borderId="0" xfId="0" applyNumberFormat="1" applyFill="1" applyAlignment="1">
      <alignment horizontal="center"/>
    </xf>
    <xf numFmtId="0" fontId="0" fillId="33" borderId="0" xfId="0" applyFill="1" applyBorder="1" applyAlignment="1" applyProtection="1">
      <alignment/>
      <protection locked="0"/>
    </xf>
    <xf numFmtId="0" fontId="0" fillId="33" borderId="0" xfId="0" applyFill="1" applyBorder="1" applyAlignment="1" applyProtection="1">
      <alignment/>
      <protection locked="0"/>
    </xf>
    <xf numFmtId="0" fontId="0" fillId="33" borderId="12" xfId="0" applyFill="1" applyBorder="1" applyAlignment="1">
      <alignment horizontal="center" wrapText="1"/>
    </xf>
    <xf numFmtId="1" fontId="0" fillId="34" borderId="13" xfId="0" applyNumberFormat="1" applyFill="1" applyBorder="1" applyAlignment="1">
      <alignment horizontal="center"/>
    </xf>
    <xf numFmtId="1" fontId="0" fillId="34" borderId="14" xfId="0" applyNumberFormat="1" applyFill="1" applyBorder="1" applyAlignment="1">
      <alignment horizontal="center"/>
    </xf>
    <xf numFmtId="1" fontId="0" fillId="34" borderId="15" xfId="0" applyNumberFormat="1" applyFill="1" applyBorder="1" applyAlignment="1">
      <alignment horizontal="center"/>
    </xf>
    <xf numFmtId="1" fontId="0" fillId="34" borderId="16" xfId="0" applyNumberFormat="1" applyFill="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0" fontId="0" fillId="33" borderId="19" xfId="0" applyFill="1" applyBorder="1" applyAlignment="1">
      <alignment horizontal="center" wrapText="1"/>
    </xf>
    <xf numFmtId="0" fontId="0" fillId="0" borderId="20" xfId="0" applyBorder="1" applyAlignment="1">
      <alignment/>
    </xf>
    <xf numFmtId="1" fontId="0" fillId="0" borderId="0" xfId="0" applyNumberFormat="1" applyAlignment="1">
      <alignment/>
    </xf>
    <xf numFmtId="0" fontId="0" fillId="0" borderId="20" xfId="0" applyBorder="1" applyAlignment="1">
      <alignment horizontal="center" vertical="center"/>
    </xf>
    <xf numFmtId="1" fontId="0" fillId="0" borderId="21" xfId="0" applyNumberFormat="1" applyBorder="1" applyAlignment="1">
      <alignment horizontal="center" vertical="center"/>
    </xf>
    <xf numFmtId="0" fontId="0" fillId="0" borderId="22" xfId="0" applyBorder="1" applyAlignment="1">
      <alignment horizontal="center" vertical="center"/>
    </xf>
    <xf numFmtId="1" fontId="0" fillId="0" borderId="23" xfId="0" applyNumberFormat="1" applyBorder="1" applyAlignment="1">
      <alignment horizontal="center" vertical="center"/>
    </xf>
    <xf numFmtId="0" fontId="0" fillId="0" borderId="24" xfId="0" applyBorder="1" applyAlignment="1">
      <alignment horizontal="center" vertical="center"/>
    </xf>
    <xf numFmtId="1" fontId="0" fillId="0" borderId="25" xfId="0" applyNumberFormat="1" applyBorder="1" applyAlignment="1">
      <alignment horizontal="center" vertical="center"/>
    </xf>
    <xf numFmtId="0" fontId="0" fillId="0" borderId="0" xfId="0" applyAlignment="1">
      <alignment horizontal="center" vertical="center"/>
    </xf>
    <xf numFmtId="1" fontId="0" fillId="0" borderId="0" xfId="0" applyNumberFormat="1" applyAlignment="1" applyProtection="1">
      <alignment horizontal="center"/>
      <protection locked="0"/>
    </xf>
    <xf numFmtId="1" fontId="0" fillId="35" borderId="0" xfId="0" applyNumberFormat="1" applyFill="1" applyAlignment="1">
      <alignment horizontal="right"/>
    </xf>
    <xf numFmtId="1" fontId="0" fillId="0" borderId="0" xfId="0" applyNumberFormat="1" applyFill="1" applyAlignment="1" applyProtection="1">
      <alignment horizontal="center"/>
      <protection locked="0"/>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26" xfId="0" applyBorder="1" applyAlignment="1">
      <alignment horizontal="center" vertical="center"/>
    </xf>
    <xf numFmtId="1" fontId="0" fillId="0" borderId="26" xfId="0" applyNumberFormat="1" applyBorder="1" applyAlignment="1">
      <alignment horizontal="center" vertical="center"/>
    </xf>
    <xf numFmtId="0" fontId="0" fillId="0" borderId="26" xfId="0" applyBorder="1" applyAlignment="1">
      <alignment/>
    </xf>
    <xf numFmtId="2" fontId="0" fillId="0" borderId="26" xfId="0" applyNumberFormat="1" applyBorder="1" applyAlignment="1">
      <alignment horizontal="center" vertical="center"/>
    </xf>
    <xf numFmtId="0" fontId="0" fillId="0" borderId="22" xfId="0" applyBorder="1" applyAlignment="1">
      <alignment/>
    </xf>
    <xf numFmtId="0" fontId="0" fillId="0" borderId="26" xfId="0" applyBorder="1" applyAlignment="1" applyProtection="1">
      <alignment/>
      <protection locked="0"/>
    </xf>
    <xf numFmtId="2" fontId="0" fillId="0" borderId="26" xfId="0" applyNumberFormat="1" applyBorder="1" applyAlignment="1" applyProtection="1">
      <alignment horizontal="center"/>
      <protection locked="0"/>
    </xf>
    <xf numFmtId="1" fontId="0" fillId="0" borderId="26" xfId="0" applyNumberFormat="1" applyBorder="1" applyAlignment="1" applyProtection="1">
      <alignment horizontal="center"/>
      <protection locked="0"/>
    </xf>
    <xf numFmtId="1" fontId="0" fillId="0" borderId="0" xfId="0" applyNumberFormat="1" applyFill="1" applyBorder="1" applyAlignment="1" applyProtection="1">
      <alignment horizontal="left"/>
      <protection locked="0"/>
    </xf>
    <xf numFmtId="0" fontId="0" fillId="0" borderId="0" xfId="0" applyBorder="1" applyAlignment="1" applyProtection="1">
      <alignment/>
      <protection locked="0"/>
    </xf>
    <xf numFmtId="0" fontId="43" fillId="33" borderId="0" xfId="0" applyFont="1" applyFill="1" applyAlignment="1">
      <alignment horizontal="center"/>
    </xf>
    <xf numFmtId="0" fontId="0" fillId="0" borderId="0" xfId="0" applyAlignment="1">
      <alignment horizont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xf>
    <xf numFmtId="0" fontId="0" fillId="0" borderId="20" xfId="0" applyBorder="1" applyAlignment="1">
      <alignment horizontal="center"/>
    </xf>
    <xf numFmtId="0" fontId="0" fillId="0" borderId="27" xfId="0" applyBorder="1" applyAlignment="1">
      <alignment horizontal="center"/>
    </xf>
    <xf numFmtId="0" fontId="0" fillId="0" borderId="21" xfId="0"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1" fontId="0" fillId="33" borderId="0" xfId="0" applyNumberFormat="1"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0" b="1" i="0" u="none" baseline="0">
                <a:solidFill>
                  <a:srgbClr val="333333"/>
                </a:solidFill>
              </a:rPr>
              <a:t>Monthly Percent Growth Potential </a:t>
            </a:r>
          </a:p>
        </c:rich>
      </c:tx>
      <c:layout>
        <c:manualLayout>
          <c:xMode val="factor"/>
          <c:yMode val="factor"/>
          <c:x val="-0.0015"/>
          <c:y val="-0.016"/>
        </c:manualLayout>
      </c:layout>
      <c:spPr>
        <a:noFill/>
        <a:ln>
          <a:noFill/>
        </a:ln>
      </c:spPr>
    </c:title>
    <c:plotArea>
      <c:layout>
        <c:manualLayout>
          <c:xMode val="edge"/>
          <c:yMode val="edge"/>
          <c:x val="0.0505"/>
          <c:y val="0.05225"/>
          <c:w val="0.93525"/>
          <c:h val="0.9075"/>
        </c:manualLayout>
      </c:layout>
      <c:lineChart>
        <c:grouping val="standard"/>
        <c:varyColors val="0"/>
        <c:ser>
          <c:idx val="0"/>
          <c:order val="0"/>
          <c:tx>
            <c:strRef>
              <c:f>'% GP Month'!$B$1</c:f>
              <c:strCache>
                <c:ptCount val="1"/>
                <c:pt idx="0">
                  <c:v>Percent GP</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 GP Month'!$A$2:$A$13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 GP Month'!$B$2:$B$13</c:f>
              <c:numCache>
                <c:ptCount val="12"/>
                <c:pt idx="0">
                  <c:v>38.589112843021915</c:v>
                </c:pt>
                <c:pt idx="1">
                  <c:v>43.515630090735705</c:v>
                </c:pt>
                <c:pt idx="2">
                  <c:v>51.027779779550364</c:v>
                </c:pt>
                <c:pt idx="3">
                  <c:v>64.89172981882298</c:v>
                </c:pt>
                <c:pt idx="4">
                  <c:v>83.02320823400082</c:v>
                </c:pt>
                <c:pt idx="5">
                  <c:v>94.38386963005428</c:v>
                </c:pt>
                <c:pt idx="6">
                  <c:v>99.99500012499792</c:v>
                </c:pt>
                <c:pt idx="7">
                  <c:v>99.59581901895135</c:v>
                </c:pt>
                <c:pt idx="8">
                  <c:v>99.99500012499792</c:v>
                </c:pt>
                <c:pt idx="9">
                  <c:v>92.6769866907555</c:v>
                </c:pt>
                <c:pt idx="10">
                  <c:v>66.69768108584744</c:v>
                </c:pt>
                <c:pt idx="11">
                  <c:v>41.84491089130352</c:v>
                </c:pt>
              </c:numCache>
            </c:numRef>
          </c:val>
          <c:smooth val="0"/>
        </c:ser>
        <c:marker val="1"/>
        <c:axId val="7261730"/>
        <c:axId val="65355571"/>
      </c:lineChart>
      <c:catAx>
        <c:axId val="7261730"/>
        <c:scaling>
          <c:orientation val="minMax"/>
        </c:scaling>
        <c:axPos val="b"/>
        <c:title>
          <c:tx>
            <c:rich>
              <a:bodyPr vert="horz" rot="0" anchor="ctr"/>
              <a:lstStyle/>
              <a:p>
                <a:pPr algn="ctr">
                  <a:defRPr/>
                </a:pPr>
                <a:r>
                  <a:rPr lang="en-US" cap="none" sz="1600" b="1" i="0" u="none" baseline="0">
                    <a:solidFill>
                      <a:srgbClr val="333333"/>
                    </a:solidFill>
                  </a:rPr>
                  <a:t>Month of Year</a:t>
                </a:r>
              </a:p>
            </c:rich>
          </c:tx>
          <c:layout>
            <c:manualLayout>
              <c:xMode val="factor"/>
              <c:yMode val="factor"/>
              <c:x val="-0.0045"/>
              <c:y val="0"/>
            </c:manualLayout>
          </c:layout>
          <c:overlay val="0"/>
          <c:spPr>
            <a:noFill/>
            <a:ln>
              <a:noFill/>
            </a:ln>
          </c:spPr>
        </c:title>
        <c:delete val="0"/>
        <c:numFmt formatCode="General" sourceLinked="1"/>
        <c:majorTickMark val="out"/>
        <c:minorTickMark val="none"/>
        <c:tickLblPos val="nextTo"/>
        <c:spPr>
          <a:ln w="3175">
            <a:solidFill>
              <a:srgbClr val="C0C0C0"/>
            </a:solidFill>
          </a:ln>
        </c:spPr>
        <c:txPr>
          <a:bodyPr vert="horz" rot="0"/>
          <a:lstStyle/>
          <a:p>
            <a:pPr>
              <a:defRPr lang="en-US" cap="none" sz="1600" b="1" i="0" u="none" baseline="0">
                <a:solidFill>
                  <a:srgbClr val="333333"/>
                </a:solidFill>
              </a:defRPr>
            </a:pPr>
          </a:p>
        </c:txPr>
        <c:crossAx val="65355571"/>
        <c:crosses val="autoZero"/>
        <c:auto val="1"/>
        <c:lblOffset val="100"/>
        <c:tickLblSkip val="1"/>
        <c:noMultiLvlLbl val="0"/>
      </c:catAx>
      <c:valAx>
        <c:axId val="65355571"/>
        <c:scaling>
          <c:orientation val="minMax"/>
          <c:max val="100"/>
        </c:scaling>
        <c:axPos val="l"/>
        <c:title>
          <c:tx>
            <c:rich>
              <a:bodyPr vert="horz" rot="-5400000" anchor="ctr"/>
              <a:lstStyle/>
              <a:p>
                <a:pPr algn="ctr">
                  <a:defRPr/>
                </a:pPr>
                <a:r>
                  <a:rPr lang="en-US" cap="none" sz="1600" b="1" i="0" u="none" baseline="0">
                    <a:solidFill>
                      <a:srgbClr val="333333"/>
                    </a:solidFill>
                  </a:rPr>
                  <a:t>Percent Growth potential</a:t>
                </a:r>
              </a:p>
            </c:rich>
          </c:tx>
          <c:layout>
            <c:manualLayout>
              <c:xMode val="factor"/>
              <c:yMode val="factor"/>
              <c:x val="-0.0075"/>
              <c:y val="0.0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600" b="1" i="0" u="none" baseline="0">
                <a:solidFill>
                  <a:srgbClr val="333333"/>
                </a:solidFill>
              </a:defRPr>
            </a:pPr>
          </a:p>
        </c:txPr>
        <c:crossAx val="7261730"/>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6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20</xdr:row>
      <xdr:rowOff>9525</xdr:rowOff>
    </xdr:from>
    <xdr:to>
      <xdr:col>18</xdr:col>
      <xdr:colOff>0</xdr:colOff>
      <xdr:row>63</xdr:row>
      <xdr:rowOff>152400</xdr:rowOff>
    </xdr:to>
    <xdr:graphicFrame>
      <xdr:nvGraphicFramePr>
        <xdr:cNvPr id="1" name="Chart 1"/>
        <xdr:cNvGraphicFramePr/>
      </xdr:nvGraphicFramePr>
      <xdr:xfrm>
        <a:off x="0" y="3933825"/>
        <a:ext cx="7277100" cy="7105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20"/>
  <sheetViews>
    <sheetView tabSelected="1" zoomScalePageLayoutView="0" workbookViewId="0" topLeftCell="A1">
      <selection activeCell="C2" sqref="C2:O2"/>
    </sheetView>
  </sheetViews>
  <sheetFormatPr defaultColWidth="8.8515625" defaultRowHeight="12.75"/>
  <cols>
    <col min="1" max="1" width="1.7109375" style="0" customWidth="1"/>
    <col min="2" max="2" width="14.7109375" style="0" customWidth="1"/>
    <col min="3" max="14" width="5.7109375" style="2" customWidth="1"/>
    <col min="15" max="15" width="6.8515625" style="1" customWidth="1"/>
    <col min="16" max="16" width="8.00390625" style="1" customWidth="1"/>
    <col min="17" max="17" width="6.8515625" style="0" customWidth="1"/>
    <col min="18" max="18" width="2.421875" style="0" customWidth="1"/>
  </cols>
  <sheetData>
    <row r="1" spans="1:18" ht="12.75">
      <c r="A1" s="3"/>
      <c r="B1" s="3"/>
      <c r="C1" s="4"/>
      <c r="D1" s="4"/>
      <c r="E1" s="4"/>
      <c r="F1" s="4"/>
      <c r="G1" s="4"/>
      <c r="H1" s="4"/>
      <c r="I1" s="4"/>
      <c r="J1" s="4"/>
      <c r="K1" s="4"/>
      <c r="L1" s="4"/>
      <c r="M1" s="4"/>
      <c r="N1" s="4"/>
      <c r="O1" s="5"/>
      <c r="P1" s="5"/>
      <c r="Q1" s="5"/>
      <c r="R1" s="3"/>
    </row>
    <row r="2" spans="1:18" ht="12.75">
      <c r="A2" s="3"/>
      <c r="B2" s="7" t="s">
        <v>17</v>
      </c>
      <c r="C2" s="54" t="s">
        <v>73</v>
      </c>
      <c r="D2" s="55"/>
      <c r="E2" s="55"/>
      <c r="F2" s="55"/>
      <c r="G2" s="55"/>
      <c r="H2" s="55"/>
      <c r="I2" s="55"/>
      <c r="J2" s="55"/>
      <c r="K2" s="55"/>
      <c r="L2" s="55"/>
      <c r="M2" s="55"/>
      <c r="N2" s="55"/>
      <c r="O2" s="55"/>
      <c r="P2" s="21"/>
      <c r="Q2" s="22"/>
      <c r="R2" s="3"/>
    </row>
    <row r="3" spans="1:18" ht="12.75">
      <c r="A3" s="3"/>
      <c r="B3" s="3"/>
      <c r="C3" s="4"/>
      <c r="D3" s="4"/>
      <c r="E3" s="4"/>
      <c r="F3" s="4"/>
      <c r="G3" s="4"/>
      <c r="H3" s="4"/>
      <c r="I3" s="4"/>
      <c r="J3" s="4"/>
      <c r="K3" s="4"/>
      <c r="L3" s="4"/>
      <c r="M3" s="4"/>
      <c r="N3" s="4"/>
      <c r="O3" s="5"/>
      <c r="P3" s="56" t="s">
        <v>77</v>
      </c>
      <c r="Q3" s="57"/>
      <c r="R3" s="3"/>
    </row>
    <row r="4" spans="1:18" ht="12.75">
      <c r="A4" s="3"/>
      <c r="B4" s="3"/>
      <c r="C4" s="4" t="s">
        <v>5</v>
      </c>
      <c r="D4" s="4" t="s">
        <v>6</v>
      </c>
      <c r="E4" s="4" t="s">
        <v>7</v>
      </c>
      <c r="F4" s="4" t="s">
        <v>8</v>
      </c>
      <c r="G4" s="4" t="s">
        <v>9</v>
      </c>
      <c r="H4" s="4" t="s">
        <v>10</v>
      </c>
      <c r="I4" s="4" t="s">
        <v>11</v>
      </c>
      <c r="J4" s="4" t="s">
        <v>12</v>
      </c>
      <c r="K4" s="4" t="s">
        <v>13</v>
      </c>
      <c r="L4" s="4" t="s">
        <v>14</v>
      </c>
      <c r="M4" s="4" t="s">
        <v>15</v>
      </c>
      <c r="N4" s="4" t="s">
        <v>16</v>
      </c>
      <c r="O4" s="5"/>
      <c r="P4" s="57"/>
      <c r="Q4" s="57"/>
      <c r="R4" s="3"/>
    </row>
    <row r="5" spans="1:18" ht="12.75">
      <c r="A5" s="3"/>
      <c r="B5" s="7" t="s">
        <v>4</v>
      </c>
      <c r="C5" s="10">
        <v>54.2</v>
      </c>
      <c r="D5" s="10">
        <v>55.1</v>
      </c>
      <c r="E5" s="19">
        <v>56.4</v>
      </c>
      <c r="F5" s="19">
        <v>58.7</v>
      </c>
      <c r="G5" s="19">
        <v>61.9</v>
      </c>
      <c r="H5" s="19">
        <v>64.6</v>
      </c>
      <c r="I5" s="19">
        <v>67.9</v>
      </c>
      <c r="J5" s="19">
        <v>68.9</v>
      </c>
      <c r="K5" s="19">
        <v>67.9</v>
      </c>
      <c r="L5" s="19">
        <v>64.1</v>
      </c>
      <c r="M5" s="19">
        <v>59</v>
      </c>
      <c r="N5" s="19">
        <v>54.8</v>
      </c>
      <c r="O5" s="5"/>
      <c r="P5" s="57"/>
      <c r="Q5" s="57"/>
      <c r="R5" s="3"/>
    </row>
    <row r="6" spans="1:18" ht="12.75">
      <c r="A6" s="3"/>
      <c r="B6" s="7" t="s">
        <v>3</v>
      </c>
      <c r="C6" s="6">
        <v>2.5</v>
      </c>
      <c r="D6" s="6">
        <v>2.8</v>
      </c>
      <c r="E6" s="6">
        <v>2</v>
      </c>
      <c r="F6" s="6">
        <v>1</v>
      </c>
      <c r="G6" s="6">
        <v>0.2</v>
      </c>
      <c r="H6" s="6">
        <v>0.1</v>
      </c>
      <c r="I6" s="6" t="s">
        <v>74</v>
      </c>
      <c r="J6" s="6">
        <v>0.1</v>
      </c>
      <c r="K6" s="6">
        <v>0.3</v>
      </c>
      <c r="L6" s="6">
        <v>0.5</v>
      </c>
      <c r="M6" s="6">
        <v>1.2</v>
      </c>
      <c r="N6" s="6">
        <v>1.9</v>
      </c>
      <c r="O6" s="5"/>
      <c r="P6" s="57"/>
      <c r="Q6" s="57"/>
      <c r="R6" s="3"/>
    </row>
    <row r="7" spans="1:18" ht="12.75">
      <c r="A7" s="3"/>
      <c r="B7" s="7"/>
      <c r="C7" s="4"/>
      <c r="D7" s="4"/>
      <c r="E7" s="4"/>
      <c r="F7" s="4"/>
      <c r="G7" s="4"/>
      <c r="H7" s="4"/>
      <c r="I7" s="4"/>
      <c r="J7" s="4"/>
      <c r="K7" s="4"/>
      <c r="L7" s="4"/>
      <c r="M7" s="4"/>
      <c r="N7" s="4"/>
      <c r="O7" s="5"/>
      <c r="P7" s="57"/>
      <c r="Q7" s="57"/>
      <c r="R7" s="3"/>
    </row>
    <row r="8" spans="1:18" ht="12.75">
      <c r="A8" s="3"/>
      <c r="B8" s="7"/>
      <c r="C8" s="4"/>
      <c r="D8" s="4"/>
      <c r="E8" s="4"/>
      <c r="F8" s="4"/>
      <c r="G8" s="4"/>
      <c r="H8" s="4"/>
      <c r="I8" s="9" t="s">
        <v>68</v>
      </c>
      <c r="J8" s="11">
        <v>0.7</v>
      </c>
      <c r="K8" s="4"/>
      <c r="L8" s="4"/>
      <c r="M8" s="4"/>
      <c r="N8" s="4"/>
      <c r="O8" s="5"/>
      <c r="P8" s="5"/>
      <c r="Q8" s="5"/>
      <c r="R8" s="3"/>
    </row>
    <row r="9" spans="1:18" ht="12.75">
      <c r="A9" s="3"/>
      <c r="B9" s="7"/>
      <c r="C9" s="4"/>
      <c r="D9" s="4"/>
      <c r="E9" s="4"/>
      <c r="F9" s="4"/>
      <c r="G9" s="4"/>
      <c r="H9" s="4"/>
      <c r="I9" s="9" t="s">
        <v>69</v>
      </c>
      <c r="J9" s="42">
        <v>68</v>
      </c>
      <c r="K9" s="71" t="s">
        <v>78</v>
      </c>
      <c r="L9" s="4"/>
      <c r="M9" s="4"/>
      <c r="N9" s="4"/>
      <c r="O9" s="5"/>
      <c r="P9" s="5"/>
      <c r="Q9" s="5"/>
      <c r="R9" s="3"/>
    </row>
    <row r="10" spans="1:18" ht="13.5" thickBot="1">
      <c r="A10" s="3"/>
      <c r="B10" s="7"/>
      <c r="C10" s="4"/>
      <c r="D10" s="4"/>
      <c r="E10" s="4"/>
      <c r="F10" s="4"/>
      <c r="G10" s="4"/>
      <c r="H10" s="4"/>
      <c r="I10" s="41" t="s">
        <v>70</v>
      </c>
      <c r="J10" s="40">
        <v>10</v>
      </c>
      <c r="K10" s="71" t="s">
        <v>79</v>
      </c>
      <c r="L10" s="4"/>
      <c r="M10" s="4"/>
      <c r="N10" s="4"/>
      <c r="O10" s="5"/>
      <c r="P10" s="5"/>
      <c r="Q10" s="5"/>
      <c r="R10" s="3"/>
    </row>
    <row r="11" spans="1:18" ht="64.5" thickTop="1">
      <c r="A11" s="3"/>
      <c r="B11" s="7" t="s">
        <v>65</v>
      </c>
      <c r="C11" s="13">
        <f>100*EXP(-0.5*((C5-$J$9)/$J$10)^2)</f>
        <v>38.589112843021915</v>
      </c>
      <c r="D11" s="13">
        <f aca="true" t="shared" si="0" ref="D11:N11">100*EXP(-0.5*((D5-$J$9)/$J$10)^2)</f>
        <v>43.515630090735705</v>
      </c>
      <c r="E11" s="13">
        <f t="shared" si="0"/>
        <v>51.027779779550364</v>
      </c>
      <c r="F11" s="13">
        <f t="shared" si="0"/>
        <v>64.89172981882298</v>
      </c>
      <c r="G11" s="13">
        <f t="shared" si="0"/>
        <v>83.02320823400082</v>
      </c>
      <c r="H11" s="13">
        <f t="shared" si="0"/>
        <v>94.38386963005428</v>
      </c>
      <c r="I11" s="13">
        <f t="shared" si="0"/>
        <v>99.99500012499792</v>
      </c>
      <c r="J11" s="13">
        <f t="shared" si="0"/>
        <v>99.59581901895135</v>
      </c>
      <c r="K11" s="13">
        <f t="shared" si="0"/>
        <v>99.99500012499792</v>
      </c>
      <c r="L11" s="13">
        <f t="shared" si="0"/>
        <v>92.6769866907555</v>
      </c>
      <c r="M11" s="13">
        <f t="shared" si="0"/>
        <v>66.69768108584744</v>
      </c>
      <c r="N11" s="13">
        <f t="shared" si="0"/>
        <v>41.84491089130352</v>
      </c>
      <c r="O11" s="17" t="s">
        <v>37</v>
      </c>
      <c r="P11" s="23" t="s">
        <v>59</v>
      </c>
      <c r="Q11" s="30" t="s">
        <v>60</v>
      </c>
      <c r="R11" s="3"/>
    </row>
    <row r="12" spans="1:18" ht="12.75">
      <c r="A12" s="3"/>
      <c r="B12" s="14" t="s">
        <v>18</v>
      </c>
      <c r="C12" s="15">
        <f aca="true" t="shared" si="1" ref="C12:N12">$J$8*C11/100</f>
        <v>0.27012378990115343</v>
      </c>
      <c r="D12" s="15">
        <f t="shared" si="1"/>
        <v>0.3046094106351499</v>
      </c>
      <c r="E12" s="15">
        <f t="shared" si="1"/>
        <v>0.3571944584568525</v>
      </c>
      <c r="F12" s="15">
        <f t="shared" si="1"/>
        <v>0.45424210873176085</v>
      </c>
      <c r="G12" s="15">
        <f t="shared" si="1"/>
        <v>0.5811624576380057</v>
      </c>
      <c r="H12" s="15">
        <f t="shared" si="1"/>
        <v>0.66068708741038</v>
      </c>
      <c r="I12" s="15">
        <f t="shared" si="1"/>
        <v>0.6999650008749854</v>
      </c>
      <c r="J12" s="15">
        <f t="shared" si="1"/>
        <v>0.6971707331326594</v>
      </c>
      <c r="K12" s="15">
        <f t="shared" si="1"/>
        <v>0.6999650008749854</v>
      </c>
      <c r="L12" s="15">
        <f t="shared" si="1"/>
        <v>0.6487389068352885</v>
      </c>
      <c r="M12" s="15">
        <f t="shared" si="1"/>
        <v>0.466883767600932</v>
      </c>
      <c r="N12" s="15">
        <f t="shared" si="1"/>
        <v>0.29291437623912464</v>
      </c>
      <c r="O12" s="15">
        <f aca="true" t="shared" si="2" ref="O12:O19">SUM(C12:N12)</f>
        <v>6.133657098331278</v>
      </c>
      <c r="P12" s="26" t="s">
        <v>45</v>
      </c>
      <c r="Q12" s="29" t="s">
        <v>45</v>
      </c>
      <c r="R12" s="3"/>
    </row>
    <row r="13" spans="1:18" ht="12.75">
      <c r="A13" s="3"/>
      <c r="B13" s="14" t="s">
        <v>20</v>
      </c>
      <c r="C13" s="18">
        <f>$C$12*Tissue!C3</f>
        <v>0.13506189495057672</v>
      </c>
      <c r="D13" s="18">
        <f>$D$12*Tissue!C3</f>
        <v>0.15230470531757495</v>
      </c>
      <c r="E13" s="18">
        <f>$E$12*Tissue!C3</f>
        <v>0.17859722922842625</v>
      </c>
      <c r="F13" s="18">
        <f>$F$12*Tissue!C3</f>
        <v>0.22712105436588043</v>
      </c>
      <c r="G13" s="18">
        <f>$G$12*Tissue!C3</f>
        <v>0.29058122881900283</v>
      </c>
      <c r="H13" s="18">
        <f>$H$12*Tissue!C3</f>
        <v>0.33034354370519</v>
      </c>
      <c r="I13" s="18">
        <f>$I$12*Tissue!C3</f>
        <v>0.3499825004374927</v>
      </c>
      <c r="J13" s="18">
        <f>$J$12*Tissue!C3</f>
        <v>0.3485853665663297</v>
      </c>
      <c r="K13" s="18">
        <f>$K$12*Tissue!C3</f>
        <v>0.3499825004374927</v>
      </c>
      <c r="L13" s="18">
        <f>$L$12*Tissue!C3</f>
        <v>0.3243694534176442</v>
      </c>
      <c r="M13" s="18">
        <f>$M$12*Tissue!C3</f>
        <v>0.233441883800466</v>
      </c>
      <c r="N13" s="18">
        <f>$N$12*Tissue!C3</f>
        <v>0.14645718811956232</v>
      </c>
      <c r="O13" s="18">
        <f t="shared" si="2"/>
        <v>3.066828549165639</v>
      </c>
      <c r="P13" s="24">
        <f aca="true" t="shared" si="3" ref="P13:P19">O13*32.67</f>
        <v>100.19328870124143</v>
      </c>
      <c r="Q13" s="25">
        <f>P13+MLSN!B2</f>
        <v>137.19328870124144</v>
      </c>
      <c r="R13" s="3"/>
    </row>
    <row r="14" spans="1:18" ht="12.75">
      <c r="A14" s="3"/>
      <c r="B14" s="14" t="s">
        <v>19</v>
      </c>
      <c r="C14" s="18">
        <f>$C$12*Tissue!C4</f>
        <v>0.03376547373764418</v>
      </c>
      <c r="D14" s="18">
        <f>$D$12*Tissue!C4</f>
        <v>0.03807617632939374</v>
      </c>
      <c r="E14" s="18">
        <f>$E$12*Tissue!C4</f>
        <v>0.04464930730710656</v>
      </c>
      <c r="F14" s="18">
        <f>$F$12*Tissue!C4</f>
        <v>0.056780263591470106</v>
      </c>
      <c r="G14" s="18">
        <f>$G$12*Tissue!C4</f>
        <v>0.07264530720475071</v>
      </c>
      <c r="H14" s="18">
        <f>$H$12*Tissue!C4</f>
        <v>0.0825858859262975</v>
      </c>
      <c r="I14" s="18">
        <f>$I$12*Tissue!C4</f>
        <v>0.08749562510937317</v>
      </c>
      <c r="J14" s="18">
        <f>$J$12*Tissue!C4</f>
        <v>0.08714634164158243</v>
      </c>
      <c r="K14" s="18">
        <f>$K$12*Tissue!C4</f>
        <v>0.08749562510937317</v>
      </c>
      <c r="L14" s="18">
        <f>$L$12*Tissue!C4</f>
        <v>0.08109236335441106</v>
      </c>
      <c r="M14" s="18">
        <f>$M$12*Tissue!C4</f>
        <v>0.0583604709501165</v>
      </c>
      <c r="N14" s="18">
        <f>$N$12*Tissue!C4</f>
        <v>0.03661429702989058</v>
      </c>
      <c r="O14" s="18">
        <f t="shared" si="2"/>
        <v>0.7667071372914097</v>
      </c>
      <c r="P14" s="26">
        <f t="shared" si="3"/>
        <v>25.048322175310357</v>
      </c>
      <c r="Q14" s="25">
        <f>P14+MLSN!B3</f>
        <v>46.04832217531036</v>
      </c>
      <c r="R14" s="3"/>
    </row>
    <row r="15" spans="1:18" ht="12.75">
      <c r="A15" s="3"/>
      <c r="B15" s="14" t="s">
        <v>21</v>
      </c>
      <c r="C15" s="18">
        <f>$C$12*Tissue!C5</f>
        <v>0.027012378990115344</v>
      </c>
      <c r="D15" s="18">
        <f>$D$12*Tissue!C5</f>
        <v>0.03046094106351499</v>
      </c>
      <c r="E15" s="18">
        <f>$E$12*Tissue!C5</f>
        <v>0.03571944584568525</v>
      </c>
      <c r="F15" s="18">
        <f>$F$12*Tissue!C5</f>
        <v>0.04542421087317609</v>
      </c>
      <c r="G15" s="18">
        <f>$G$12*Tissue!C5</f>
        <v>0.05811624576380057</v>
      </c>
      <c r="H15" s="18">
        <f>$H$12*Tissue!C5</f>
        <v>0.066068708741038</v>
      </c>
      <c r="I15" s="18">
        <f>$I$12*Tissue!C5</f>
        <v>0.06999650008749854</v>
      </c>
      <c r="J15" s="18">
        <f>$J$12*Tissue!C5</f>
        <v>0.06971707331326595</v>
      </c>
      <c r="K15" s="18">
        <f>$K$12*Tissue!C5</f>
        <v>0.06999650008749854</v>
      </c>
      <c r="L15" s="18">
        <f>$L$12*Tissue!C5</f>
        <v>0.06487389068352885</v>
      </c>
      <c r="M15" s="18">
        <f>$M$12*Tissue!C5</f>
        <v>0.0466883767600932</v>
      </c>
      <c r="N15" s="18">
        <f>$N$12*Tissue!C5</f>
        <v>0.029291437623912467</v>
      </c>
      <c r="O15" s="18">
        <f t="shared" si="2"/>
        <v>0.6133657098331278</v>
      </c>
      <c r="P15" s="26">
        <f t="shared" si="3"/>
        <v>20.038657740248286</v>
      </c>
      <c r="Q15" s="25">
        <f>P15+MLSN!B4</f>
        <v>351.0386577402483</v>
      </c>
      <c r="R15" s="3"/>
    </row>
    <row r="16" spans="1:18" ht="12.75">
      <c r="A16" s="3"/>
      <c r="B16" s="14" t="s">
        <v>22</v>
      </c>
      <c r="C16" s="18">
        <f>$C$12*Tissue!C6</f>
        <v>0.01688273686882209</v>
      </c>
      <c r="D16" s="18">
        <f>$D$12*Tissue!C6</f>
        <v>0.01903808816469687</v>
      </c>
      <c r="E16" s="18">
        <f>$E$12*Tissue!C6</f>
        <v>0.02232465365355328</v>
      </c>
      <c r="F16" s="18">
        <f>$F$12*Tissue!C6</f>
        <v>0.028390131795735053</v>
      </c>
      <c r="G16" s="18">
        <f>$G$12*Tissue!C6</f>
        <v>0.036322653602375354</v>
      </c>
      <c r="H16" s="18">
        <f>$H$12*Tissue!C6</f>
        <v>0.04129294296314875</v>
      </c>
      <c r="I16" s="18">
        <f>$I$12*Tissue!C6</f>
        <v>0.043747812554686585</v>
      </c>
      <c r="J16" s="18">
        <f>$J$12*Tissue!C6</f>
        <v>0.043573170820791214</v>
      </c>
      <c r="K16" s="18">
        <f>$K$12*Tissue!C6</f>
        <v>0.043747812554686585</v>
      </c>
      <c r="L16" s="18">
        <f>$L$12*Tissue!C6</f>
        <v>0.04054618167720553</v>
      </c>
      <c r="M16" s="18">
        <f>$M$12*Tissue!C6</f>
        <v>0.02918023547505825</v>
      </c>
      <c r="N16" s="18">
        <f>$N$12*Tissue!C6</f>
        <v>0.01830714851494529</v>
      </c>
      <c r="O16" s="18">
        <f t="shared" si="2"/>
        <v>0.38335356864570486</v>
      </c>
      <c r="P16" s="26">
        <f t="shared" si="3"/>
        <v>12.524161087655179</v>
      </c>
      <c r="Q16" s="25">
        <f>P16+MLSN!B5</f>
        <v>59.52416108765518</v>
      </c>
      <c r="R16" s="3"/>
    </row>
    <row r="17" spans="1:18" ht="12.75">
      <c r="A17" s="3"/>
      <c r="B17" s="14" t="s">
        <v>34</v>
      </c>
      <c r="C17" s="18">
        <f>$C$12*Tissue!C7</f>
        <v>0.020259284242586505</v>
      </c>
      <c r="D17" s="18">
        <f>$D$12*Tissue!C7</f>
        <v>0.022845705797636243</v>
      </c>
      <c r="E17" s="18">
        <f>$E$12*Tissue!C7</f>
        <v>0.026789584384263935</v>
      </c>
      <c r="F17" s="18">
        <f>$F$12*Tissue!C7</f>
        <v>0.03406815815488206</v>
      </c>
      <c r="G17" s="18">
        <f>$G$12*Tissue!C7</f>
        <v>0.04358718432285042</v>
      </c>
      <c r="H17" s="18">
        <f>$H$12*Tissue!C7</f>
        <v>0.049551531555778495</v>
      </c>
      <c r="I17" s="18">
        <f>$I$12*Tissue!C7</f>
        <v>0.0524973750656239</v>
      </c>
      <c r="J17" s="18">
        <f>$J$12*Tissue!C7</f>
        <v>0.052287804984949456</v>
      </c>
      <c r="K17" s="18">
        <f>$K$12*Tissue!C7</f>
        <v>0.0524973750656239</v>
      </c>
      <c r="L17" s="18">
        <f>$L$12*Tissue!C7</f>
        <v>0.04865541801264663</v>
      </c>
      <c r="M17" s="18">
        <f>$M$12*Tissue!C7</f>
        <v>0.0350162825700699</v>
      </c>
      <c r="N17" s="18">
        <f>$N$12*Tissue!C7</f>
        <v>0.021968578217934347</v>
      </c>
      <c r="O17" s="18">
        <f t="shared" si="2"/>
        <v>0.46002428237484577</v>
      </c>
      <c r="P17" s="26">
        <f t="shared" si="3"/>
        <v>15.028993305186212</v>
      </c>
      <c r="Q17" s="25">
        <f>P17+MLSN!B6</f>
        <v>22.028993305186212</v>
      </c>
      <c r="R17" s="3"/>
    </row>
    <row r="18" spans="1:18" ht="12.75">
      <c r="A18" s="3"/>
      <c r="B18" s="14" t="s">
        <v>35</v>
      </c>
      <c r="C18" s="18">
        <f>$C$12*Tissue!C8</f>
        <v>0.0013506189495057672</v>
      </c>
      <c r="D18" s="18">
        <f>$D$12*Tissue!C8</f>
        <v>0.0015230470531757496</v>
      </c>
      <c r="E18" s="18">
        <f>$E$12*Tissue!C8</f>
        <v>0.0017859722922842626</v>
      </c>
      <c r="F18" s="18">
        <f>$F$12*Tissue!C8</f>
        <v>0.0022712105436588042</v>
      </c>
      <c r="G18" s="18">
        <f>$G$12*Tissue!C8</f>
        <v>0.0029058122881900285</v>
      </c>
      <c r="H18" s="18">
        <f>$H$12*Tissue!C8</f>
        <v>0.0033034354370519</v>
      </c>
      <c r="I18" s="18">
        <f>$I$12*Tissue!C8</f>
        <v>0.003499825004374927</v>
      </c>
      <c r="J18" s="18">
        <f>$J$12*Tissue!C8</f>
        <v>0.003485853665663297</v>
      </c>
      <c r="K18" s="18">
        <f>$K$12*Tissue!C8</f>
        <v>0.003499825004374927</v>
      </c>
      <c r="L18" s="18">
        <f>$L$12*Tissue!C8</f>
        <v>0.0032436945341764423</v>
      </c>
      <c r="M18" s="18">
        <f>$M$12*Tissue!C8</f>
        <v>0.00233441883800466</v>
      </c>
      <c r="N18" s="18">
        <f>$N$12*Tissue!C8</f>
        <v>0.0014645718811956232</v>
      </c>
      <c r="O18" s="16">
        <f t="shared" si="2"/>
        <v>0.030668285491656386</v>
      </c>
      <c r="P18" s="26">
        <f t="shared" si="3"/>
        <v>1.0019328870124142</v>
      </c>
      <c r="Q18" s="25">
        <f>P18+MLSN!B7</f>
        <v>45.001932887012416</v>
      </c>
      <c r="R18" s="3"/>
    </row>
    <row r="19" spans="1:18" ht="13.5" thickBot="1">
      <c r="A19" s="3"/>
      <c r="B19" s="14" t="s">
        <v>36</v>
      </c>
      <c r="C19" s="18">
        <f>$C$12*Tissue!C9</f>
        <v>0.0005064821060646626</v>
      </c>
      <c r="D19" s="18">
        <f>$D$12*Tissue!C9</f>
        <v>0.0005711426449409061</v>
      </c>
      <c r="E19" s="18">
        <f>$E$12*Tissue!C9</f>
        <v>0.0006697396096065984</v>
      </c>
      <c r="F19" s="18">
        <f>$F$12*Tissue!C9</f>
        <v>0.0008517039538720515</v>
      </c>
      <c r="G19" s="18">
        <f>$G$12*Tissue!C9</f>
        <v>0.0010896796080712605</v>
      </c>
      <c r="H19" s="18">
        <f>$H$12*Tissue!C9</f>
        <v>0.0012387882888944624</v>
      </c>
      <c r="I19" s="18">
        <f>$I$12*Tissue!C9</f>
        <v>0.0013124343766405975</v>
      </c>
      <c r="J19" s="18">
        <f>$J$12*Tissue!C9</f>
        <v>0.0013071951246237364</v>
      </c>
      <c r="K19" s="18">
        <f>$K$12*Tissue!C9</f>
        <v>0.0013124343766405975</v>
      </c>
      <c r="L19" s="18">
        <f>$L$12*Tissue!C9</f>
        <v>0.0012163854503161658</v>
      </c>
      <c r="M19" s="18">
        <f>$M$12*Tissue!C9</f>
        <v>0.0008754070642517474</v>
      </c>
      <c r="N19" s="18">
        <f>$N$12*Tissue!C9</f>
        <v>0.0005492144554483587</v>
      </c>
      <c r="O19" s="16">
        <f t="shared" si="2"/>
        <v>0.011500607059371146</v>
      </c>
      <c r="P19" s="27">
        <f t="shared" si="3"/>
        <v>0.3757248326296554</v>
      </c>
      <c r="Q19" s="28">
        <f>P19+MLSN!B8</f>
        <v>6.375724832629656</v>
      </c>
      <c r="R19" s="3"/>
    </row>
    <row r="20" spans="1:18" ht="13.5" thickTop="1">
      <c r="A20" s="3"/>
      <c r="B20" s="7"/>
      <c r="C20" s="8"/>
      <c r="D20" s="8"/>
      <c r="E20" s="8"/>
      <c r="F20" s="8"/>
      <c r="G20" s="8"/>
      <c r="H20" s="8"/>
      <c r="I20" s="8"/>
      <c r="J20" s="8"/>
      <c r="K20" s="8"/>
      <c r="L20" s="8"/>
      <c r="M20" s="8"/>
      <c r="N20" s="8"/>
      <c r="O20" s="8"/>
      <c r="P20" s="8"/>
      <c r="Q20" s="20"/>
      <c r="R20" s="3"/>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sheetProtection sheet="1"/>
  <mergeCells count="2">
    <mergeCell ref="C2:O2"/>
    <mergeCell ref="P3:Q7"/>
  </mergeCells>
  <printOptions/>
  <pageMargins left="0.5" right="0.5" top="0.5" bottom="0.5" header="0.5" footer="0.5"/>
  <pageSetup fitToHeight="1" fitToWidth="1" horizontalDpi="600" verticalDpi="600" orientation="portrait" scale="76"/>
  <drawing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B4" sqref="B4"/>
    </sheetView>
  </sheetViews>
  <sheetFormatPr defaultColWidth="11.421875" defaultRowHeight="12.75"/>
  <cols>
    <col min="1" max="1" width="5.8515625" style="0" customWidth="1"/>
    <col min="2" max="2" width="16.421875" style="0" customWidth="1"/>
  </cols>
  <sheetData>
    <row r="1" spans="3:10" ht="12.75">
      <c r="C1" s="60" t="s">
        <v>76</v>
      </c>
      <c r="D1" s="60"/>
      <c r="E1" s="60"/>
      <c r="F1" s="60"/>
      <c r="G1" s="60"/>
      <c r="H1" s="60"/>
      <c r="I1" s="60"/>
      <c r="J1" s="60"/>
    </row>
    <row r="2" spans="3:10" ht="12.75">
      <c r="C2" s="31"/>
      <c r="D2" s="58" t="s">
        <v>58</v>
      </c>
      <c r="E2" s="58"/>
      <c r="F2" s="58"/>
      <c r="G2" s="58"/>
      <c r="H2" s="58"/>
      <c r="I2" s="58"/>
      <c r="J2" s="59"/>
    </row>
    <row r="3" spans="2:10" ht="12.75">
      <c r="B3" t="s">
        <v>47</v>
      </c>
      <c r="C3" s="50" t="s">
        <v>57</v>
      </c>
      <c r="D3" s="44" t="s">
        <v>48</v>
      </c>
      <c r="E3" s="44" t="s">
        <v>51</v>
      </c>
      <c r="F3" s="44" t="s">
        <v>49</v>
      </c>
      <c r="G3" s="44" t="s">
        <v>52</v>
      </c>
      <c r="H3" s="44" t="s">
        <v>53</v>
      </c>
      <c r="I3" s="44" t="s">
        <v>54</v>
      </c>
      <c r="J3" s="45" t="s">
        <v>55</v>
      </c>
    </row>
    <row r="4" spans="1:11" ht="12.75">
      <c r="A4">
        <v>1</v>
      </c>
      <c r="B4" s="51" t="s">
        <v>66</v>
      </c>
      <c r="C4" s="52"/>
      <c r="D4" s="53">
        <v>6</v>
      </c>
      <c r="E4" s="53">
        <v>52</v>
      </c>
      <c r="F4" s="53">
        <v>150</v>
      </c>
      <c r="G4" s="53">
        <v>51</v>
      </c>
      <c r="H4" s="53">
        <v>34</v>
      </c>
      <c r="I4" s="53">
        <v>143</v>
      </c>
      <c r="J4" s="53">
        <v>18</v>
      </c>
      <c r="K4" s="32"/>
    </row>
    <row r="5" spans="1:11" ht="12.75">
      <c r="A5">
        <v>2</v>
      </c>
      <c r="B5" s="51"/>
      <c r="C5" s="52"/>
      <c r="D5" s="53"/>
      <c r="E5" s="53"/>
      <c r="F5" s="53"/>
      <c r="G5" s="53"/>
      <c r="H5" s="53"/>
      <c r="I5" s="53"/>
      <c r="J5" s="53"/>
      <c r="K5" s="32"/>
    </row>
    <row r="6" spans="1:11" ht="12.75">
      <c r="A6">
        <v>3</v>
      </c>
      <c r="B6" s="51" t="s">
        <v>67</v>
      </c>
      <c r="C6" s="52"/>
      <c r="D6" s="53">
        <v>5</v>
      </c>
      <c r="E6" s="53">
        <v>69</v>
      </c>
      <c r="F6" s="53">
        <v>150</v>
      </c>
      <c r="G6" s="53">
        <v>31</v>
      </c>
      <c r="H6" s="53">
        <v>38</v>
      </c>
      <c r="I6" s="53">
        <v>87</v>
      </c>
      <c r="J6" s="53">
        <v>8</v>
      </c>
      <c r="K6" s="32"/>
    </row>
    <row r="7" spans="1:11" ht="12.75">
      <c r="A7">
        <v>4</v>
      </c>
      <c r="B7" s="51"/>
      <c r="C7" s="52"/>
      <c r="D7" s="52"/>
      <c r="E7" s="52"/>
      <c r="F7" s="52"/>
      <c r="G7" s="52"/>
      <c r="H7" s="52"/>
      <c r="I7" s="52"/>
      <c r="J7" s="52"/>
      <c r="K7" s="32"/>
    </row>
    <row r="8" spans="1:11" ht="12.75">
      <c r="A8">
        <v>5</v>
      </c>
      <c r="B8" s="51"/>
      <c r="C8" s="52"/>
      <c r="D8" s="53"/>
      <c r="E8" s="53"/>
      <c r="F8" s="53"/>
      <c r="G8" s="53"/>
      <c r="H8" s="53"/>
      <c r="I8" s="53"/>
      <c r="J8" s="53"/>
      <c r="K8" s="32"/>
    </row>
    <row r="9" spans="1:11" ht="12.75">
      <c r="A9">
        <v>6</v>
      </c>
      <c r="B9" s="51"/>
      <c r="C9" s="52"/>
      <c r="D9" s="53"/>
      <c r="E9" s="53"/>
      <c r="F9" s="53"/>
      <c r="G9" s="53"/>
      <c r="H9" s="53"/>
      <c r="I9" s="53"/>
      <c r="J9" s="53"/>
      <c r="K9" s="32"/>
    </row>
    <row r="10" spans="1:11" ht="12.75">
      <c r="A10">
        <v>7</v>
      </c>
      <c r="B10" s="51"/>
      <c r="C10" s="52"/>
      <c r="D10" s="53"/>
      <c r="E10" s="53"/>
      <c r="F10" s="53"/>
      <c r="G10" s="53"/>
      <c r="H10" s="53"/>
      <c r="I10" s="53"/>
      <c r="J10" s="53"/>
      <c r="K10" s="32"/>
    </row>
    <row r="11" spans="1:11" ht="12.75">
      <c r="A11">
        <v>8</v>
      </c>
      <c r="B11" s="51"/>
      <c r="C11" s="52"/>
      <c r="D11" s="53"/>
      <c r="E11" s="53"/>
      <c r="F11" s="53"/>
      <c r="G11" s="51"/>
      <c r="H11" s="53"/>
      <c r="I11" s="53"/>
      <c r="J11" s="53"/>
      <c r="K11" s="32"/>
    </row>
    <row r="12" spans="1:11" ht="12.75">
      <c r="A12">
        <v>9</v>
      </c>
      <c r="B12" s="51"/>
      <c r="C12" s="52"/>
      <c r="D12" s="53"/>
      <c r="E12" s="53"/>
      <c r="F12" s="53"/>
      <c r="G12" s="51"/>
      <c r="H12" s="53"/>
      <c r="I12" s="53"/>
      <c r="J12" s="53"/>
      <c r="K12" s="32"/>
    </row>
    <row r="13" spans="1:11" ht="12.75">
      <c r="A13">
        <v>10</v>
      </c>
      <c r="B13" s="51"/>
      <c r="C13" s="52"/>
      <c r="D13" s="53"/>
      <c r="E13" s="53"/>
      <c r="F13" s="53"/>
      <c r="G13" s="51"/>
      <c r="H13" s="53"/>
      <c r="I13" s="53"/>
      <c r="J13" s="53"/>
      <c r="K13" s="32"/>
    </row>
    <row r="14" spans="1:11" ht="12.75">
      <c r="A14">
        <v>11</v>
      </c>
      <c r="B14" s="51"/>
      <c r="C14" s="52"/>
      <c r="D14" s="53"/>
      <c r="E14" s="53"/>
      <c r="F14" s="53"/>
      <c r="G14" s="53"/>
      <c r="H14" s="53"/>
      <c r="I14" s="53"/>
      <c r="J14" s="53"/>
      <c r="K14" s="32"/>
    </row>
    <row r="15" spans="1:11" ht="12.75">
      <c r="A15">
        <v>12</v>
      </c>
      <c r="B15" s="51"/>
      <c r="C15" s="52"/>
      <c r="D15" s="53"/>
      <c r="E15" s="53"/>
      <c r="F15" s="53"/>
      <c r="G15" s="53"/>
      <c r="H15" s="53"/>
      <c r="I15" s="53"/>
      <c r="J15" s="53"/>
      <c r="K15" s="32"/>
    </row>
    <row r="16" spans="1:11" ht="12.75">
      <c r="A16">
        <v>13</v>
      </c>
      <c r="B16" s="51"/>
      <c r="C16" s="52"/>
      <c r="D16" s="53"/>
      <c r="E16" s="53"/>
      <c r="F16" s="53"/>
      <c r="G16" s="53"/>
      <c r="H16" s="53"/>
      <c r="I16" s="53"/>
      <c r="J16" s="53"/>
      <c r="K16" s="32"/>
    </row>
    <row r="17" spans="1:11" ht="12.75">
      <c r="A17">
        <v>14</v>
      </c>
      <c r="B17" s="51"/>
      <c r="C17" s="52"/>
      <c r="D17" s="53"/>
      <c r="E17" s="53"/>
      <c r="F17" s="53"/>
      <c r="G17" s="53"/>
      <c r="H17" s="53"/>
      <c r="I17" s="53"/>
      <c r="J17" s="53"/>
      <c r="K17" s="32"/>
    </row>
    <row r="18" spans="1:11" ht="12.75">
      <c r="A18">
        <v>15</v>
      </c>
      <c r="B18" s="51"/>
      <c r="C18" s="52"/>
      <c r="D18" s="53"/>
      <c r="E18" s="53"/>
      <c r="F18" s="53"/>
      <c r="G18" s="53"/>
      <c r="H18" s="53"/>
      <c r="I18" s="53"/>
      <c r="J18" s="53"/>
      <c r="K18" s="32"/>
    </row>
    <row r="19" spans="1:11" ht="12.75">
      <c r="A19">
        <v>16</v>
      </c>
      <c r="B19" s="51"/>
      <c r="C19" s="52"/>
      <c r="D19" s="53"/>
      <c r="E19" s="53"/>
      <c r="F19" s="53"/>
      <c r="G19" s="53"/>
      <c r="H19" s="53"/>
      <c r="I19" s="53"/>
      <c r="J19" s="53"/>
      <c r="K19" s="32"/>
    </row>
    <row r="20" spans="1:11" ht="12.75">
      <c r="A20">
        <v>17</v>
      </c>
      <c r="B20" s="51"/>
      <c r="C20" s="52"/>
      <c r="D20" s="53"/>
      <c r="E20" s="53"/>
      <c r="F20" s="53"/>
      <c r="G20" s="53"/>
      <c r="H20" s="53"/>
      <c r="I20" s="53"/>
      <c r="J20" s="53"/>
      <c r="K20" s="32"/>
    </row>
    <row r="21" spans="1:11" ht="12.75">
      <c r="A21">
        <v>18</v>
      </c>
      <c r="B21" s="51"/>
      <c r="C21" s="52"/>
      <c r="D21" s="53"/>
      <c r="E21" s="53"/>
      <c r="F21" s="53"/>
      <c r="G21" s="53"/>
      <c r="H21" s="53"/>
      <c r="I21" s="53"/>
      <c r="J21" s="53"/>
      <c r="K21" s="32"/>
    </row>
    <row r="22" spans="1:11" ht="12.75">
      <c r="A22">
        <v>19</v>
      </c>
      <c r="B22" s="51"/>
      <c r="C22" s="52"/>
      <c r="D22" s="53"/>
      <c r="E22" s="53"/>
      <c r="F22" s="53"/>
      <c r="G22" s="53"/>
      <c r="H22" s="53"/>
      <c r="I22" s="53"/>
      <c r="J22" s="53"/>
      <c r="K22" s="32"/>
    </row>
    <row r="23" spans="1:11" ht="12.75">
      <c r="A23">
        <v>20</v>
      </c>
      <c r="B23" s="51"/>
      <c r="C23" s="52"/>
      <c r="D23" s="53"/>
      <c r="E23" s="53"/>
      <c r="F23" s="53"/>
      <c r="G23" s="53"/>
      <c r="H23" s="53"/>
      <c r="I23" s="53"/>
      <c r="J23" s="53"/>
      <c r="K23" s="32"/>
    </row>
    <row r="24" spans="1:11" ht="12.75">
      <c r="A24">
        <v>21</v>
      </c>
      <c r="B24" s="51"/>
      <c r="C24" s="52"/>
      <c r="D24" s="53"/>
      <c r="E24" s="53"/>
      <c r="F24" s="53"/>
      <c r="G24" s="53"/>
      <c r="H24" s="53"/>
      <c r="I24" s="53"/>
      <c r="J24" s="53"/>
      <c r="K24" s="32"/>
    </row>
    <row r="25" spans="1:11" ht="12.75">
      <c r="A25">
        <v>22</v>
      </c>
      <c r="B25" s="51"/>
      <c r="C25" s="52"/>
      <c r="D25" s="53"/>
      <c r="E25" s="53"/>
      <c r="F25" s="53"/>
      <c r="G25" s="53"/>
      <c r="H25" s="53"/>
      <c r="I25" s="53"/>
      <c r="J25" s="53"/>
      <c r="K25" s="32"/>
    </row>
    <row r="26" spans="1:11" ht="12.75">
      <c r="A26">
        <v>23</v>
      </c>
      <c r="B26" s="51"/>
      <c r="C26" s="52"/>
      <c r="D26" s="53"/>
      <c r="E26" s="53"/>
      <c r="F26" s="53"/>
      <c r="G26" s="53"/>
      <c r="H26" s="53"/>
      <c r="I26" s="53"/>
      <c r="J26" s="53"/>
      <c r="K26" s="32"/>
    </row>
    <row r="27" spans="1:11" ht="12.75">
      <c r="A27">
        <v>24</v>
      </c>
      <c r="B27" s="51"/>
      <c r="C27" s="52"/>
      <c r="D27" s="53"/>
      <c r="E27" s="53"/>
      <c r="F27" s="53"/>
      <c r="G27" s="53"/>
      <c r="H27" s="53"/>
      <c r="I27" s="53"/>
      <c r="J27" s="53"/>
      <c r="K27" s="32"/>
    </row>
    <row r="28" spans="1:11" ht="12.75">
      <c r="A28">
        <v>25</v>
      </c>
      <c r="B28" s="51"/>
      <c r="C28" s="52"/>
      <c r="D28" s="53"/>
      <c r="E28" s="53"/>
      <c r="F28" s="53"/>
      <c r="G28" s="53"/>
      <c r="H28" s="53"/>
      <c r="I28" s="53"/>
      <c r="J28" s="53"/>
      <c r="K28" s="32"/>
    </row>
  </sheetData>
  <sheetProtection sheet="1" objects="1" scenarios="1"/>
  <mergeCells count="2">
    <mergeCell ref="D2:J2"/>
    <mergeCell ref="C1:J1"/>
  </mergeCells>
  <printOptions/>
  <pageMargins left="0.75" right="0.75" top="1" bottom="1" header="0.3" footer="0.3"/>
  <pageSetup orientation="landscape"/>
</worksheet>
</file>

<file path=xl/worksheets/sheet3.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
    </sheetView>
  </sheetViews>
  <sheetFormatPr defaultColWidth="10.8515625" defaultRowHeight="12.75"/>
  <cols>
    <col min="1" max="1" width="6.28125" style="0" customWidth="1"/>
    <col min="3" max="3" width="4.8515625" style="0" customWidth="1"/>
    <col min="4" max="4" width="15.7109375" style="0" customWidth="1"/>
    <col min="13" max="13" width="18.421875" style="0" customWidth="1"/>
  </cols>
  <sheetData>
    <row r="1" spans="4:11" ht="25.5" customHeight="1">
      <c r="D1" s="64" t="s">
        <v>62</v>
      </c>
      <c r="E1" s="65"/>
      <c r="F1" s="65"/>
      <c r="G1" s="65"/>
      <c r="H1" s="65"/>
      <c r="I1" s="65"/>
      <c r="J1" s="65"/>
      <c r="K1" s="65"/>
    </row>
    <row r="2" spans="2:11" ht="12.75">
      <c r="B2" s="66" t="s">
        <v>61</v>
      </c>
      <c r="E2" s="61" t="s">
        <v>50</v>
      </c>
      <c r="F2" s="62"/>
      <c r="G2" s="62"/>
      <c r="H2" s="62"/>
      <c r="I2" s="62"/>
      <c r="J2" s="62"/>
      <c r="K2" s="63"/>
    </row>
    <row r="3" spans="2:11" ht="12.75" customHeight="1">
      <c r="B3" s="64"/>
      <c r="D3" t="s">
        <v>47</v>
      </c>
      <c r="E3" s="43" t="s">
        <v>48</v>
      </c>
      <c r="F3" s="44" t="s">
        <v>51</v>
      </c>
      <c r="G3" s="44" t="s">
        <v>49</v>
      </c>
      <c r="H3" s="44" t="s">
        <v>52</v>
      </c>
      <c r="I3" s="44" t="s">
        <v>53</v>
      </c>
      <c r="J3" s="44" t="s">
        <v>54</v>
      </c>
      <c r="K3" s="45" t="s">
        <v>55</v>
      </c>
    </row>
    <row r="4" spans="2:11" ht="12.75">
      <c r="B4" s="67"/>
      <c r="C4">
        <v>1</v>
      </c>
      <c r="D4" s="46" t="str">
        <f>IF(Soil!B4="","",Soil!B4)</f>
        <v>Greens poa/bent</v>
      </c>
      <c r="E4" s="47">
        <f>IF(Soil!D4="","",IF(Soil!D4-Deficit!$B$9&gt;=0,"--",Soil!D4-Deficit!$B$9))</f>
        <v>-16.028993305186212</v>
      </c>
      <c r="F4" s="47" t="str">
        <f>IF(Soil!E4="","",IF(Soil!E4-Deficit!$B$6&gt;=0,"--",Soil!E4-Deficit!$B$6))</f>
        <v>--</v>
      </c>
      <c r="G4" s="47">
        <f>IF(Soil!F4="","",IF(Soil!F4-Deficit!$B$7&gt;=0,"--",Soil!F4-Deficit!$B$7))</f>
        <v>-201.0386577402483</v>
      </c>
      <c r="H4" s="47">
        <f>IF(Soil!G4="","",IF(Soil!G4-Deficit!$B$8&gt;=0,"--",Soil!G4-Deficit!$B$8))</f>
        <v>-8.52416108765518</v>
      </c>
      <c r="I4" s="47">
        <f>IF(Soil!H4="","",IF(Soil!H4-Deficit!$B$5&gt;=0,"--",Soil!H4-Deficit!$B$5))</f>
        <v>-103.19328870124144</v>
      </c>
      <c r="J4" s="47" t="str">
        <f>IF(Soil!I4="","",IF(Soil!I4-Deficit!$B$10&gt;=0,"--",Soil!I4-Deficit!$B$10))</f>
        <v>--</v>
      </c>
      <c r="K4" s="47" t="str">
        <f>IF(Soil!J4="","",IF(Soil!J4-Deficit!$B$11&gt;=0,"--",Soil!J4-Deficit!$B$11))</f>
        <v>--</v>
      </c>
    </row>
    <row r="5" spans="1:11" ht="12.75">
      <c r="A5" s="33" t="s">
        <v>53</v>
      </c>
      <c r="B5" s="34">
        <f>Climate!Q13</f>
        <v>137.19328870124144</v>
      </c>
      <c r="C5">
        <v>2</v>
      </c>
      <c r="D5" s="46">
        <f>IF(Soil!B5="","",Soil!B5)</f>
      </c>
      <c r="E5" s="47">
        <f>IF(Soil!D5="","",IF(Soil!D5-Deficit!$B$9&gt;=0,"--",Soil!D5-Deficit!$B$9))</f>
      </c>
      <c r="F5" s="47">
        <f>IF(Soil!E5="","",IF(Soil!E5-Deficit!$B$6&gt;=0,"--",Soil!E5-Deficit!$B$6))</f>
      </c>
      <c r="G5" s="47">
        <f>IF(Soil!F5="","",IF(Soil!F5-Deficit!$B$7&gt;=0,"--",Soil!F5-Deficit!$B$7))</f>
      </c>
      <c r="H5" s="47">
        <f>IF(Soil!G5="","",IF(Soil!G5-Deficit!$B$8&gt;=0,"--",Soil!G5-Deficit!$B$8))</f>
      </c>
      <c r="I5" s="47">
        <f>IF(Soil!H5="","",IF(Soil!H5-Deficit!$B$5&gt;=0,"--",Soil!H5-Deficit!$B$5))</f>
      </c>
      <c r="J5" s="47">
        <f>IF(Soil!I5="","",IF(Soil!I5-Deficit!$B$10&gt;=0,"--",Soil!I5-Deficit!$B$10))</f>
      </c>
      <c r="K5" s="47">
        <f>IF(Soil!J5="","",IF(Soil!J5-Deficit!$B$11&gt;=0,"--",Soil!J5-Deficit!$B$11))</f>
      </c>
    </row>
    <row r="6" spans="1:11" ht="12.75">
      <c r="A6" s="35" t="s">
        <v>51</v>
      </c>
      <c r="B6" s="36">
        <f>Climate!Q14</f>
        <v>46.04832217531036</v>
      </c>
      <c r="C6">
        <v>3</v>
      </c>
      <c r="D6" s="46" t="str">
        <f>IF(Soil!B6="","",Soil!B6)</f>
        <v>Tees bentgrass</v>
      </c>
      <c r="E6" s="47">
        <f>IF(Soil!D6="","",IF(Soil!D6-Deficit!$B$9&gt;=0,"--",Soil!D6-Deficit!$B$9))</f>
        <v>-17.028993305186212</v>
      </c>
      <c r="F6" s="47" t="str">
        <f>IF(Soil!E6="","",IF(Soil!E6-Deficit!$B$6&gt;=0,"--",Soil!E6-Deficit!$B$6))</f>
        <v>--</v>
      </c>
      <c r="G6" s="47">
        <f>IF(Soil!F6="","",IF(Soil!F6-Deficit!$B$7&gt;=0,"--",Soil!F6-Deficit!$B$7))</f>
        <v>-201.0386577402483</v>
      </c>
      <c r="H6" s="47">
        <f>IF(Soil!G6="","",IF(Soil!G6-Deficit!$B$8&gt;=0,"--",Soil!G6-Deficit!$B$8))</f>
        <v>-28.52416108765518</v>
      </c>
      <c r="I6" s="47">
        <f>IF(Soil!H6="","",IF(Soil!H6-Deficit!$B$5&gt;=0,"--",Soil!H6-Deficit!$B$5))</f>
        <v>-99.19328870124144</v>
      </c>
      <c r="J6" s="47" t="str">
        <f>IF(Soil!I6="","",IF(Soil!I6-Deficit!$B$10&gt;=0,"--",Soil!I6-Deficit!$B$10))</f>
        <v>--</v>
      </c>
      <c r="K6" s="47" t="str">
        <f>IF(Soil!J6="","",IF(Soil!J6-Deficit!$B$11&gt;=0,"--",Soil!J6-Deficit!$B$11))</f>
        <v>--</v>
      </c>
    </row>
    <row r="7" spans="1:11" ht="12.75">
      <c r="A7" s="35" t="s">
        <v>49</v>
      </c>
      <c r="B7" s="36">
        <f>Climate!Q15</f>
        <v>351.0386577402483</v>
      </c>
      <c r="C7">
        <v>4</v>
      </c>
      <c r="D7" s="46">
        <f>IF(Soil!B7="","",Soil!B7)</f>
      </c>
      <c r="E7" s="47">
        <f>IF(Soil!D7="","",IF(Soil!D7-Deficit!$B$9&gt;=0,"--",Soil!D7-Deficit!$B$9))</f>
      </c>
      <c r="F7" s="47">
        <f>IF(Soil!E7="","",IF(Soil!E7-Deficit!$B$6&gt;=0,"--",Soil!E7-Deficit!$B$6))</f>
      </c>
      <c r="G7" s="47">
        <f>IF(Soil!F7="","",IF(Soil!F7-Deficit!$B$7&gt;=0,"--",Soil!F7-Deficit!$B$7))</f>
      </c>
      <c r="H7" s="47">
        <f>IF(Soil!G7="","",IF(Soil!G7-Deficit!$B$8&gt;=0,"--",Soil!G7-Deficit!$B$8))</f>
      </c>
      <c r="I7" s="47">
        <f>IF(Soil!H7="","",IF(Soil!H7-Deficit!$B$5&gt;=0,"--",Soil!H7-Deficit!$B$5))</f>
      </c>
      <c r="J7" s="47">
        <f>IF(Soil!I7="","",IF(Soil!I7-Deficit!$B$10&gt;=0,"--",Soil!I7-Deficit!$B$10))</f>
      </c>
      <c r="K7" s="47">
        <f>IF(Soil!J7="","",IF(Soil!J7-Deficit!$B$11&gt;=0,"--",Soil!J7-Deficit!$B$11))</f>
      </c>
    </row>
    <row r="8" spans="1:11" ht="12.75">
      <c r="A8" s="35" t="s">
        <v>52</v>
      </c>
      <c r="B8" s="36">
        <f>Climate!Q16</f>
        <v>59.52416108765518</v>
      </c>
      <c r="C8">
        <v>5</v>
      </c>
      <c r="D8" s="46">
        <f>IF(Soil!B8="","",Soil!B8)</f>
      </c>
      <c r="E8" s="47">
        <f>IF(Soil!D8="","",IF(Soil!D8-Deficit!$B$9&gt;=0,"--",Soil!D8-Deficit!$B$9))</f>
      </c>
      <c r="F8" s="47">
        <f>IF(Soil!E8="","",IF(Soil!E8-Deficit!$B$6&gt;=0,"--",Soil!E8-Deficit!$B$6))</f>
      </c>
      <c r="G8" s="47">
        <f>IF(Soil!F8="","",IF(Soil!F8-Deficit!$B$7&gt;=0,"--",Soil!F8-Deficit!$B$7))</f>
      </c>
      <c r="H8" s="47">
        <f>IF(Soil!G8="","",IF(Soil!G8-Deficit!$B$8&gt;=0,"--",Soil!G8-Deficit!$B$8))</f>
      </c>
      <c r="I8" s="47">
        <f>IF(Soil!H8="","",IF(Soil!H8-Deficit!$B$5&gt;=0,"--",Soil!H8-Deficit!$B$5))</f>
      </c>
      <c r="J8" s="47">
        <f>IF(Soil!I8="","",IF(Soil!I8-Deficit!$B$10&gt;=0,"--",Soil!I8-Deficit!$B$10))</f>
      </c>
      <c r="K8" s="47">
        <f>IF(Soil!J8="","",IF(Soil!J8-Deficit!$B$11&gt;=0,"--",Soil!J8-Deficit!$B$11))</f>
      </c>
    </row>
    <row r="9" spans="1:11" ht="12.75">
      <c r="A9" s="35" t="s">
        <v>48</v>
      </c>
      <c r="B9" s="36">
        <f>Climate!Q17</f>
        <v>22.028993305186212</v>
      </c>
      <c r="C9">
        <v>6</v>
      </c>
      <c r="D9" s="46">
        <f>IF(Soil!B9="","",Soil!B9)</f>
      </c>
      <c r="E9" s="47">
        <f>IF(Soil!D9="","",IF(Soil!D9-Deficit!$B$9&gt;=0,"--",Soil!D9-Deficit!$B$9))</f>
      </c>
      <c r="F9" s="47">
        <f>IF(Soil!E9="","",IF(Soil!E9-Deficit!$B$6&gt;=0,"--",Soil!E9-Deficit!$B$6))</f>
      </c>
      <c r="G9" s="47">
        <f>IF(Soil!F9="","",IF(Soil!F9-Deficit!$B$7&gt;=0,"--",Soil!F9-Deficit!$B$7))</f>
      </c>
      <c r="H9" s="47">
        <f>IF(Soil!G9="","",IF(Soil!G9-Deficit!$B$8&gt;=0,"--",Soil!G9-Deficit!$B$8))</f>
      </c>
      <c r="I9" s="47">
        <f>IF(Soil!H9="","",IF(Soil!H9-Deficit!$B$5&gt;=0,"--",Soil!H9-Deficit!$B$5))</f>
      </c>
      <c r="J9" s="47">
        <f>IF(Soil!I9="","",IF(Soil!I9-Deficit!$B$10&gt;=0,"--",Soil!I9-Deficit!$B$10))</f>
      </c>
      <c r="K9" s="47">
        <f>IF(Soil!J9="","",IF(Soil!J9-Deficit!$B$11&gt;=0,"--",Soil!J9-Deficit!$B$11))</f>
      </c>
    </row>
    <row r="10" spans="1:11" ht="12.75">
      <c r="A10" s="35" t="s">
        <v>54</v>
      </c>
      <c r="B10" s="36">
        <f>Climate!Q18</f>
        <v>45.001932887012416</v>
      </c>
      <c r="C10">
        <v>7</v>
      </c>
      <c r="D10" s="46">
        <f>IF(Soil!B10="","",Soil!B10)</f>
      </c>
      <c r="E10" s="47">
        <f>IF(Soil!D10="","",IF(Soil!D10-Deficit!$B$9&gt;=0,"--",Soil!D10-Deficit!$B$9))</f>
      </c>
      <c r="F10" s="47">
        <f>IF(Soil!E10="","",IF(Soil!E10-Deficit!$B$6&gt;=0,"--",Soil!E10-Deficit!$B$6))</f>
      </c>
      <c r="G10" s="47">
        <f>IF(Soil!F10="","",IF(Soil!F10-Deficit!$B$7&gt;=0,"--",Soil!F10-Deficit!$B$7))</f>
      </c>
      <c r="H10" s="47">
        <f>IF(Soil!G10="","",IF(Soil!G10-Deficit!$B$8&gt;=0,"--",Soil!G10-Deficit!$B$8))</f>
      </c>
      <c r="I10" s="47">
        <f>IF(Soil!H10="","",IF(Soil!H10-Deficit!$B$5&gt;=0,"--",Soil!H10-Deficit!$B$5))</f>
      </c>
      <c r="J10" s="47">
        <f>IF(Soil!I10="","",IF(Soil!I10-Deficit!$B$10&gt;=0,"--",Soil!I10-Deficit!$B$10))</f>
      </c>
      <c r="K10" s="47">
        <f>IF(Soil!J10="","",IF(Soil!J10-Deficit!$B$11&gt;=0,"--",Soil!J10-Deficit!$B$11))</f>
      </c>
    </row>
    <row r="11" spans="1:11" ht="12.75">
      <c r="A11" s="37" t="s">
        <v>55</v>
      </c>
      <c r="B11" s="38">
        <f>Climate!Q19</f>
        <v>6.375724832629656</v>
      </c>
      <c r="C11">
        <v>8</v>
      </c>
      <c r="D11" s="46">
        <f>IF(Soil!B11="","",Soil!B11)</f>
      </c>
      <c r="E11" s="47">
        <f>IF(Soil!D11="","",IF(Soil!D11-Deficit!$B$9&gt;=0,"--",Soil!D11-Deficit!$B$9))</f>
      </c>
      <c r="F11" s="47">
        <f>IF(Soil!E11="","",IF(Soil!E11-Deficit!$B$6&gt;=0,"--",Soil!E11-Deficit!$B$6))</f>
      </c>
      <c r="G11" s="47">
        <f>IF(Soil!F11="","",IF(Soil!F11-Deficit!$B$7&gt;=0,"--",Soil!F11-Deficit!$B$7))</f>
      </c>
      <c r="H11" s="47">
        <f>IF(Soil!G11="","",IF(Soil!G11-Deficit!$B$8&gt;=0,"--",Soil!G11-Deficit!$B$8))</f>
      </c>
      <c r="I11" s="47">
        <f>IF(Soil!H11="","",IF(Soil!H11-Deficit!$B$5&gt;=0,"--",Soil!H11-Deficit!$B$5))</f>
      </c>
      <c r="J11" s="47">
        <f>IF(Soil!I11="","",IF(Soil!I11-Deficit!$B$10&gt;=0,"--",Soil!I11-Deficit!$B$10))</f>
      </c>
      <c r="K11" s="47">
        <f>IF(Soil!J11="","",IF(Soil!J11-Deficit!$B$11&gt;=0,"--",Soil!J11-Deficit!$B$11))</f>
      </c>
    </row>
    <row r="12" spans="3:11" ht="12.75">
      <c r="C12">
        <v>9</v>
      </c>
      <c r="D12" s="46">
        <f>IF(Soil!B12="","",Soil!B12)</f>
      </c>
      <c r="E12" s="47">
        <f>IF(Soil!D12="","",IF(Soil!D12-Deficit!$B$9&gt;=0,"--",Soil!D12-Deficit!$B$9))</f>
      </c>
      <c r="F12" s="47">
        <f>IF(Soil!E12="","",IF(Soil!E12-Deficit!$B$6&gt;=0,"--",Soil!E12-Deficit!$B$6))</f>
      </c>
      <c r="G12" s="47">
        <f>IF(Soil!F12="","",IF(Soil!F12-Deficit!$B$7&gt;=0,"--",Soil!F12-Deficit!$B$7))</f>
      </c>
      <c r="H12" s="47">
        <f>IF(Soil!G12="","",IF(Soil!G12-Deficit!$B$8&gt;=0,"--",Soil!G12-Deficit!$B$8))</f>
      </c>
      <c r="I12" s="47">
        <f>IF(Soil!H12="","",IF(Soil!H12-Deficit!$B$5&gt;=0,"--",Soil!H12-Deficit!$B$5))</f>
      </c>
      <c r="J12" s="47">
        <f>IF(Soil!I12="","",IF(Soil!I12-Deficit!$B$10&gt;=0,"--",Soil!I12-Deficit!$B$10))</f>
      </c>
      <c r="K12" s="47">
        <f>IF(Soil!J12="","",IF(Soil!J12-Deficit!$B$11&gt;=0,"--",Soil!J12-Deficit!$B$11))</f>
      </c>
    </row>
    <row r="13" spans="3:11" ht="12.75">
      <c r="C13">
        <v>10</v>
      </c>
      <c r="D13" s="46">
        <f>IF(Soil!B13="","",Soil!B13)</f>
      </c>
      <c r="E13" s="47">
        <f>IF(Soil!D13="","",IF(Soil!D13-Deficit!$B$9&gt;=0,"--",Soil!D13-Deficit!$B$9))</f>
      </c>
      <c r="F13" s="47">
        <f>IF(Soil!E13="","",IF(Soil!E13-Deficit!$B$6&gt;=0,"--",Soil!E13-Deficit!$B$6))</f>
      </c>
      <c r="G13" s="47">
        <f>IF(Soil!F13="","",IF(Soil!F13-Deficit!$B$7&gt;=0,"--",Soil!F13-Deficit!$B$7))</f>
      </c>
      <c r="H13" s="47">
        <f>IF(Soil!G13="","",IF(Soil!G13-Deficit!$B$8&gt;=0,"--",Soil!G13-Deficit!$B$8))</f>
      </c>
      <c r="I13" s="47">
        <f>IF(Soil!H13="","",IF(Soil!H13-Deficit!$B$5&gt;=0,"--",Soil!H13-Deficit!$B$5))</f>
      </c>
      <c r="J13" s="47">
        <f>IF(Soil!I13="","",IF(Soil!I13-Deficit!$B$10&gt;=0,"--",Soil!I13-Deficit!$B$10))</f>
      </c>
      <c r="K13" s="47">
        <f>IF(Soil!J13="","",IF(Soil!J13-Deficit!$B$11&gt;=0,"--",Soil!J13-Deficit!$B$11))</f>
      </c>
    </row>
    <row r="14" spans="3:11" ht="12.75">
      <c r="C14">
        <v>11</v>
      </c>
      <c r="D14" s="46">
        <f>IF(Soil!B14="","",Soil!B14)</f>
      </c>
      <c r="E14" s="47">
        <f>IF(Soil!D14="","",IF(Soil!D14-Deficit!$B$9&gt;=0,"--",Soil!D14-Deficit!$B$9))</f>
      </c>
      <c r="F14" s="47">
        <f>IF(Soil!E14="","",IF(Soil!E14-Deficit!$B$6&gt;=0,"--",Soil!E14-Deficit!$B$6))</f>
      </c>
      <c r="G14" s="47">
        <f>IF(Soil!F14="","",IF(Soil!F14-Deficit!$B$7&gt;=0,"--",Soil!F14-Deficit!$B$7))</f>
      </c>
      <c r="H14" s="47">
        <f>IF(Soil!G14="","",IF(Soil!G14-Deficit!$B$8&gt;=0,"--",Soil!G14-Deficit!$B$8))</f>
      </c>
      <c r="I14" s="47">
        <f>IF(Soil!H14="","",IF(Soil!H14-Deficit!$B$5&gt;=0,"--",Soil!H14-Deficit!$B$5))</f>
      </c>
      <c r="J14" s="47">
        <f>IF(Soil!I14="","",IF(Soil!I14-Deficit!$B$10&gt;=0,"--",Soil!I14-Deficit!$B$10))</f>
      </c>
      <c r="K14" s="47">
        <f>IF(Soil!J14="","",IF(Soil!J14-Deficit!$B$11&gt;=0,"--",Soil!J14-Deficit!$B$11))</f>
      </c>
    </row>
    <row r="15" spans="3:11" ht="12.75">
      <c r="C15">
        <v>12</v>
      </c>
      <c r="D15" s="46">
        <f>IF(Soil!B15="","",Soil!B15)</f>
      </c>
      <c r="E15" s="47">
        <f>IF(Soil!D15="","",IF(Soil!D15-Deficit!$B$9&gt;=0,"--",Soil!D15-Deficit!$B$9))</f>
      </c>
      <c r="F15" s="47">
        <f>IF(Soil!E15="","",IF(Soil!E15-Deficit!$B$6&gt;=0,"--",Soil!E15-Deficit!$B$6))</f>
      </c>
      <c r="G15" s="47">
        <f>IF(Soil!F15="","",IF(Soil!F15-Deficit!$B$7&gt;=0,"--",Soil!F15-Deficit!$B$7))</f>
      </c>
      <c r="H15" s="47">
        <f>IF(Soil!G15="","",IF(Soil!G15-Deficit!$B$8&gt;=0,"--",Soil!G15-Deficit!$B$8))</f>
      </c>
      <c r="I15" s="47">
        <f>IF(Soil!H15="","",IF(Soil!H15-Deficit!$B$5&gt;=0,"--",Soil!H15-Deficit!$B$5))</f>
      </c>
      <c r="J15" s="47">
        <f>IF(Soil!I15="","",IF(Soil!I15-Deficit!$B$10&gt;=0,"--",Soil!I15-Deficit!$B$10))</f>
      </c>
      <c r="K15" s="47">
        <f>IF(Soil!J15="","",IF(Soil!J15-Deficit!$B$11&gt;=0,"--",Soil!J15-Deficit!$B$11))</f>
      </c>
    </row>
    <row r="16" spans="3:11" ht="12.75">
      <c r="C16">
        <v>13</v>
      </c>
      <c r="D16" s="46">
        <f>IF(Soil!B16="","",Soil!B16)</f>
      </c>
      <c r="E16" s="47">
        <f>IF(Soil!D16="","",IF(Soil!D16-Deficit!$B$9&gt;=0,"--",Soil!D16-Deficit!$B$9))</f>
      </c>
      <c r="F16" s="47">
        <f>IF(Soil!E16="","",IF(Soil!E16-Deficit!$B$6&gt;=0,"--",Soil!E16-Deficit!$B$6))</f>
      </c>
      <c r="G16" s="47">
        <f>IF(Soil!F16="","",IF(Soil!F16-Deficit!$B$7&gt;=0,"--",Soil!F16-Deficit!$B$7))</f>
      </c>
      <c r="H16" s="47">
        <f>IF(Soil!G16="","",IF(Soil!G16-Deficit!$B$8&gt;=0,"--",Soil!G16-Deficit!$B$8))</f>
      </c>
      <c r="I16" s="47">
        <f>IF(Soil!H16="","",IF(Soil!H16-Deficit!$B$5&gt;=0,"--",Soil!H16-Deficit!$B$5))</f>
      </c>
      <c r="J16" s="47">
        <f>IF(Soil!I16="","",IF(Soil!I16-Deficit!$B$10&gt;=0,"--",Soil!I16-Deficit!$B$10))</f>
      </c>
      <c r="K16" s="47">
        <f>IF(Soil!J16="","",IF(Soil!J16-Deficit!$B$11&gt;=0,"--",Soil!J16-Deficit!$B$11))</f>
      </c>
    </row>
    <row r="17" spans="3:11" ht="12.75">
      <c r="C17">
        <v>14</v>
      </c>
      <c r="D17" s="46">
        <f>IF(Soil!B17="","",Soil!B17)</f>
      </c>
      <c r="E17" s="47">
        <f>IF(Soil!D17="","",IF(Soil!D17-Deficit!$B$9&gt;=0,"--",Soil!D17-Deficit!$B$9))</f>
      </c>
      <c r="F17" s="47">
        <f>IF(Soil!E17="","",IF(Soil!E17-Deficit!$B$6&gt;=0,"--",Soil!E17-Deficit!$B$6))</f>
      </c>
      <c r="G17" s="47">
        <f>IF(Soil!F17="","",IF(Soil!F17-Deficit!$B$7&gt;=0,"--",Soil!F17-Deficit!$B$7))</f>
      </c>
      <c r="H17" s="47">
        <f>IF(Soil!G17="","",IF(Soil!G17-Deficit!$B$8&gt;=0,"--",Soil!G17-Deficit!$B$8))</f>
      </c>
      <c r="I17" s="47">
        <f>IF(Soil!H17="","",IF(Soil!H17-Deficit!$B$5&gt;=0,"--",Soil!H17-Deficit!$B$5))</f>
      </c>
      <c r="J17" s="47">
        <f>IF(Soil!I17="","",IF(Soil!I17-Deficit!$B$10&gt;=0,"--",Soil!I17-Deficit!$B$10))</f>
      </c>
      <c r="K17" s="47">
        <f>IF(Soil!J17="","",IF(Soil!J17-Deficit!$B$11&gt;=0,"--",Soil!J17-Deficit!$B$11))</f>
      </c>
    </row>
    <row r="18" spans="3:11" ht="12.75">
      <c r="C18">
        <v>15</v>
      </c>
      <c r="D18" s="46">
        <f>IF(Soil!B18="","",Soil!B18)</f>
      </c>
      <c r="E18" s="47">
        <f>IF(Soil!D18="","",IF(Soil!D18-Deficit!$B$9&gt;=0,"--",Soil!D18-Deficit!$B$9))</f>
      </c>
      <c r="F18" s="47">
        <f>IF(Soil!E18="","",IF(Soil!E18-Deficit!$B$6&gt;=0,"--",Soil!E18-Deficit!$B$6))</f>
      </c>
      <c r="G18" s="47">
        <f>IF(Soil!F18="","",IF(Soil!F18-Deficit!$B$7&gt;=0,"--",Soil!F18-Deficit!$B$7))</f>
      </c>
      <c r="H18" s="47">
        <f>IF(Soil!G18="","",IF(Soil!G18-Deficit!$B$8&gt;=0,"--",Soil!G18-Deficit!$B$8))</f>
      </c>
      <c r="I18" s="47">
        <f>IF(Soil!H18="","",IF(Soil!H18-Deficit!$B$5&gt;=0,"--",Soil!H18-Deficit!$B$5))</f>
      </c>
      <c r="J18" s="47">
        <f>IF(Soil!I18="","",IF(Soil!I18-Deficit!$B$10&gt;=0,"--",Soil!I18-Deficit!$B$10))</f>
      </c>
      <c r="K18" s="47">
        <f>IF(Soil!J18="","",IF(Soil!J18-Deficit!$B$11&gt;=0,"--",Soil!J18-Deficit!$B$11))</f>
      </c>
    </row>
    <row r="19" spans="3:11" ht="12.75">
      <c r="C19">
        <v>16</v>
      </c>
      <c r="D19" s="46">
        <f>IF(Soil!B19="","",Soil!B19)</f>
      </c>
      <c r="E19" s="47">
        <f>IF(Soil!D19="","",IF(Soil!D19-Deficit!$B$9&gt;=0,"--",Soil!D19-Deficit!$B$9))</f>
      </c>
      <c r="F19" s="47">
        <f>IF(Soil!E19="","",IF(Soil!E19-Deficit!$B$6&gt;=0,"--",Soil!E19-Deficit!$B$6))</f>
      </c>
      <c r="G19" s="47">
        <f>IF(Soil!F19="","",IF(Soil!F19-Deficit!$B$7&gt;=0,"--",Soil!F19-Deficit!$B$7))</f>
      </c>
      <c r="H19" s="47">
        <f>IF(Soil!G19="","",IF(Soil!G19-Deficit!$B$8&gt;=0,"--",Soil!G19-Deficit!$B$8))</f>
      </c>
      <c r="I19" s="47">
        <f>IF(Soil!H19="","",IF(Soil!H19-Deficit!$B$5&gt;=0,"--",Soil!H19-Deficit!$B$5))</f>
      </c>
      <c r="J19" s="47">
        <f>IF(Soil!I19="","",IF(Soil!I19-Deficit!$B$10&gt;=0,"--",Soil!I19-Deficit!$B$10))</f>
      </c>
      <c r="K19" s="47">
        <f>IF(Soil!J19="","",IF(Soil!J19-Deficit!$B$11&gt;=0,"--",Soil!J19-Deficit!$B$11))</f>
      </c>
    </row>
    <row r="20" spans="3:11" ht="12.75">
      <c r="C20">
        <v>17</v>
      </c>
      <c r="D20" s="46">
        <f>IF(Soil!B20="","",Soil!B20)</f>
      </c>
      <c r="E20" s="47">
        <f>IF(Soil!D20="","",IF(Soil!D20-Deficit!$B$9&gt;=0,"--",Soil!D20-Deficit!$B$9))</f>
      </c>
      <c r="F20" s="47">
        <f>IF(Soil!E20="","",IF(Soil!E20-Deficit!$B$6&gt;=0,"--",Soil!E20-Deficit!$B$6))</f>
      </c>
      <c r="G20" s="47">
        <f>IF(Soil!F20="","",IF(Soil!F20-Deficit!$B$7&gt;=0,"--",Soil!F20-Deficit!$B$7))</f>
      </c>
      <c r="H20" s="47">
        <f>IF(Soil!G20="","",IF(Soil!G20-Deficit!$B$8&gt;=0,"--",Soil!G20-Deficit!$B$8))</f>
      </c>
      <c r="I20" s="47">
        <f>IF(Soil!H20="","",IF(Soil!H20-Deficit!$B$5&gt;=0,"--",Soil!H20-Deficit!$B$5))</f>
      </c>
      <c r="J20" s="47">
        <f>IF(Soil!I20="","",IF(Soil!I20-Deficit!$B$10&gt;=0,"--",Soil!I20-Deficit!$B$10))</f>
      </c>
      <c r="K20" s="47">
        <f>IF(Soil!J20="","",IF(Soil!J20-Deficit!$B$11&gt;=0,"--",Soil!J20-Deficit!$B$11))</f>
      </c>
    </row>
    <row r="21" spans="3:11" ht="12.75">
      <c r="C21">
        <v>18</v>
      </c>
      <c r="D21" s="46">
        <f>IF(Soil!B21="","",Soil!B21)</f>
      </c>
      <c r="E21" s="47">
        <f>IF(Soil!D21="","",IF(Soil!D21-Deficit!$B$9&gt;=0,"--",Soil!D21-Deficit!$B$9))</f>
      </c>
      <c r="F21" s="47">
        <f>IF(Soil!E21="","",IF(Soil!E21-Deficit!$B$6&gt;=0,"--",Soil!E21-Deficit!$B$6))</f>
      </c>
      <c r="G21" s="47">
        <f>IF(Soil!F21="","",IF(Soil!F21-Deficit!$B$7&gt;=0,"--",Soil!F21-Deficit!$B$7))</f>
      </c>
      <c r="H21" s="47">
        <f>IF(Soil!G21="","",IF(Soil!G21-Deficit!$B$8&gt;=0,"--",Soil!G21-Deficit!$B$8))</f>
      </c>
      <c r="I21" s="47">
        <f>IF(Soil!H21="","",IF(Soil!H21-Deficit!$B$5&gt;=0,"--",Soil!H21-Deficit!$B$5))</f>
      </c>
      <c r="J21" s="47">
        <f>IF(Soil!I21="","",IF(Soil!I21-Deficit!$B$10&gt;=0,"--",Soil!I21-Deficit!$B$10))</f>
      </c>
      <c r="K21" s="47">
        <f>IF(Soil!J21="","",IF(Soil!J21-Deficit!$B$11&gt;=0,"--",Soil!J21-Deficit!$B$11))</f>
      </c>
    </row>
    <row r="22" spans="3:11" ht="12.75">
      <c r="C22">
        <v>19</v>
      </c>
      <c r="D22" s="46">
        <f>IF(Soil!B22="","",Soil!B22)</f>
      </c>
      <c r="E22" s="47">
        <f>IF(Soil!D22="","",IF(Soil!D22-Deficit!$B$9&gt;=0,"--",Soil!D22-Deficit!$B$9))</f>
      </c>
      <c r="F22" s="47">
        <f>IF(Soil!E22="","",IF(Soil!E22-Deficit!$B$6&gt;=0,"--",Soil!E22-Deficit!$B$6))</f>
      </c>
      <c r="G22" s="47">
        <f>IF(Soil!F22="","",IF(Soil!F22-Deficit!$B$7&gt;=0,"--",Soil!F22-Deficit!$B$7))</f>
      </c>
      <c r="H22" s="47">
        <f>IF(Soil!G22="","",IF(Soil!G22-Deficit!$B$8&gt;=0,"--",Soil!G22-Deficit!$B$8))</f>
      </c>
      <c r="I22" s="47">
        <f>IF(Soil!H22="","",IF(Soil!H22-Deficit!$B$5&gt;=0,"--",Soil!H22-Deficit!$B$5))</f>
      </c>
      <c r="J22" s="47">
        <f>IF(Soil!I22="","",IF(Soil!I22-Deficit!$B$10&gt;=0,"--",Soil!I22-Deficit!$B$10))</f>
      </c>
      <c r="K22" s="47">
        <f>IF(Soil!J22="","",IF(Soil!J22-Deficit!$B$11&gt;=0,"--",Soil!J22-Deficit!$B$11))</f>
      </c>
    </row>
    <row r="23" spans="3:11" ht="12.75">
      <c r="C23">
        <v>20</v>
      </c>
      <c r="D23" s="46">
        <f>IF(Soil!B23="","",Soil!B23)</f>
      </c>
      <c r="E23" s="47">
        <f>IF(Soil!D23="","",IF(Soil!D23-Deficit!$B$9&gt;=0,"--",Soil!D23-Deficit!$B$9))</f>
      </c>
      <c r="F23" s="47">
        <f>IF(Soil!E23="","",IF(Soil!E23-Deficit!$B$6&gt;=0,"--",Soil!E23-Deficit!$B$6))</f>
      </c>
      <c r="G23" s="47">
        <f>IF(Soil!F23="","",IF(Soil!F23-Deficit!$B$7&gt;=0,"--",Soil!F23-Deficit!$B$7))</f>
      </c>
      <c r="H23" s="47">
        <f>IF(Soil!G23="","",IF(Soil!G23-Deficit!$B$8&gt;=0,"--",Soil!G23-Deficit!$B$8))</f>
      </c>
      <c r="I23" s="47">
        <f>IF(Soil!H23="","",IF(Soil!H23-Deficit!$B$5&gt;=0,"--",Soil!H23-Deficit!$B$5))</f>
      </c>
      <c r="J23" s="47">
        <f>IF(Soil!I23="","",IF(Soil!I23-Deficit!$B$10&gt;=0,"--",Soil!I23-Deficit!$B$10))</f>
      </c>
      <c r="K23" s="47">
        <f>IF(Soil!J23="","",IF(Soil!J23-Deficit!$B$11&gt;=0,"--",Soil!J23-Deficit!$B$11))</f>
      </c>
    </row>
    <row r="24" spans="3:11" ht="12.75">
      <c r="C24">
        <v>21</v>
      </c>
      <c r="D24" s="46">
        <f>IF(Soil!B24="","",Soil!B24)</f>
      </c>
      <c r="E24" s="47">
        <f>IF(Soil!D24="","",IF(Soil!D24-Deficit!$B$9&gt;=0,"--",Soil!D24-Deficit!$B$9))</f>
      </c>
      <c r="F24" s="47">
        <f>IF(Soil!E24="","",IF(Soil!E24-Deficit!$B$6&gt;=0,"--",Soil!E24-Deficit!$B$6))</f>
      </c>
      <c r="G24" s="47">
        <f>IF(Soil!F24="","",IF(Soil!F24-Deficit!$B$7&gt;=0,"--",Soil!F24-Deficit!$B$7))</f>
      </c>
      <c r="H24" s="47">
        <f>IF(Soil!G24="","",IF(Soil!G24-Deficit!$B$8&gt;=0,"--",Soil!G24-Deficit!$B$8))</f>
      </c>
      <c r="I24" s="47">
        <f>IF(Soil!H24="","",IF(Soil!H24-Deficit!$B$5&gt;=0,"--",Soil!H24-Deficit!$B$5))</f>
      </c>
      <c r="J24" s="47">
        <f>IF(Soil!I24="","",IF(Soil!I24-Deficit!$B$10&gt;=0,"--",Soil!I24-Deficit!$B$10))</f>
      </c>
      <c r="K24" s="47">
        <f>IF(Soil!J24="","",IF(Soil!J24-Deficit!$B$11&gt;=0,"--",Soil!J24-Deficit!$B$11))</f>
      </c>
    </row>
    <row r="25" spans="3:11" ht="12.75">
      <c r="C25">
        <v>22</v>
      </c>
      <c r="D25" s="46">
        <f>IF(Soil!B25="","",Soil!B25)</f>
      </c>
      <c r="E25" s="47">
        <f>IF(Soil!D25="","",IF(Soil!D25-Deficit!$B$9&gt;=0,"--",Soil!D25-Deficit!$B$9))</f>
      </c>
      <c r="F25" s="47">
        <f>IF(Soil!E25="","",IF(Soil!E25-Deficit!$B$6&gt;=0,"--",Soil!E25-Deficit!$B$6))</f>
      </c>
      <c r="G25" s="47">
        <f>IF(Soil!F25="","",IF(Soil!F25-Deficit!$B$7&gt;=0,"--",Soil!F25-Deficit!$B$7))</f>
      </c>
      <c r="H25" s="47">
        <f>IF(Soil!G25="","",IF(Soil!G25-Deficit!$B$8&gt;=0,"--",Soil!G25-Deficit!$B$8))</f>
      </c>
      <c r="I25" s="47">
        <f>IF(Soil!H25="","",IF(Soil!H25-Deficit!$B$5&gt;=0,"--",Soil!H25-Deficit!$B$5))</f>
      </c>
      <c r="J25" s="47">
        <f>IF(Soil!I25="","",IF(Soil!I25-Deficit!$B$10&gt;=0,"--",Soil!I25-Deficit!$B$10))</f>
      </c>
      <c r="K25" s="47">
        <f>IF(Soil!J25="","",IF(Soil!J25-Deficit!$B$11&gt;=0,"--",Soil!J25-Deficit!$B$11))</f>
      </c>
    </row>
    <row r="26" spans="3:11" ht="12.75">
      <c r="C26">
        <v>23</v>
      </c>
      <c r="D26" s="46">
        <f>IF(Soil!B26="","",Soil!B26)</f>
      </c>
      <c r="E26" s="47">
        <f>IF(Soil!D26="","",IF(Soil!D26-Deficit!$B$9&gt;=0,"--",Soil!D26-Deficit!$B$9))</f>
      </c>
      <c r="F26" s="47">
        <f>IF(Soil!E26="","",IF(Soil!E26-Deficit!$B$6&gt;=0,"--",Soil!E26-Deficit!$B$6))</f>
      </c>
      <c r="G26" s="47">
        <f>IF(Soil!F26="","",IF(Soil!F26-Deficit!$B$7&gt;=0,"--",Soil!F26-Deficit!$B$7))</f>
      </c>
      <c r="H26" s="47">
        <f>IF(Soil!G26="","",IF(Soil!G26-Deficit!$B$8&gt;=0,"--",Soil!G26-Deficit!$B$8))</f>
      </c>
      <c r="I26" s="47">
        <f>IF(Soil!H26="","",IF(Soil!H26-Deficit!$B$5&gt;=0,"--",Soil!H26-Deficit!$B$5))</f>
      </c>
      <c r="J26" s="47">
        <f>IF(Soil!I26="","",IF(Soil!I26-Deficit!$B$10&gt;=0,"--",Soil!I26-Deficit!$B$10))</f>
      </c>
      <c r="K26" s="47">
        <f>IF(Soil!J26="","",IF(Soil!J26-Deficit!$B$11&gt;=0,"--",Soil!J26-Deficit!$B$11))</f>
      </c>
    </row>
    <row r="27" spans="3:11" ht="12.75">
      <c r="C27">
        <v>24</v>
      </c>
      <c r="D27" s="46">
        <f>IF(Soil!B27="","",Soil!B27)</f>
      </c>
      <c r="E27" s="47">
        <f>IF(Soil!D27="","",IF(Soil!D27-Deficit!$B$9&gt;=0,"--",Soil!D27-Deficit!$B$9))</f>
      </c>
      <c r="F27" s="47">
        <f>IF(Soil!E27="","",IF(Soil!E27-Deficit!$B$6&gt;=0,"--",Soil!E27-Deficit!$B$6))</f>
      </c>
      <c r="G27" s="47">
        <f>IF(Soil!F27="","",IF(Soil!F27-Deficit!$B$7&gt;=0,"--",Soil!F27-Deficit!$B$7))</f>
      </c>
      <c r="H27" s="47">
        <f>IF(Soil!G27="","",IF(Soil!G27-Deficit!$B$8&gt;=0,"--",Soil!G27-Deficit!$B$8))</f>
      </c>
      <c r="I27" s="47">
        <f>IF(Soil!H27="","",IF(Soil!H27-Deficit!$B$5&gt;=0,"--",Soil!H27-Deficit!$B$5))</f>
      </c>
      <c r="J27" s="47">
        <f>IF(Soil!I27="","",IF(Soil!I27-Deficit!$B$10&gt;=0,"--",Soil!I27-Deficit!$B$10))</f>
      </c>
      <c r="K27" s="47">
        <f>IF(Soil!J27="","",IF(Soil!J27-Deficit!$B$11&gt;=0,"--",Soil!J27-Deficit!$B$11))</f>
      </c>
    </row>
    <row r="28" spans="3:11" ht="12.75">
      <c r="C28">
        <v>25</v>
      </c>
      <c r="D28" s="46">
        <f>IF(Soil!B28="","",Soil!B28)</f>
      </c>
      <c r="E28" s="47">
        <f>IF(Soil!D28="","",IF(Soil!D28-Deficit!$B$9&gt;=0,"--",Soil!D28-Deficit!$B$9))</f>
      </c>
      <c r="F28" s="47">
        <f>IF(Soil!E28="","",IF(Soil!E28-Deficit!$B$6&gt;=0,"--",Soil!E28-Deficit!$B$6))</f>
      </c>
      <c r="G28" s="47">
        <f>IF(Soil!F28="","",IF(Soil!F28-Deficit!$B$7&gt;=0,"--",Soil!F28-Deficit!$B$7))</f>
      </c>
      <c r="H28" s="47">
        <f>IF(Soil!G28="","",IF(Soil!G28-Deficit!$B$8&gt;=0,"--",Soil!G28-Deficit!$B$8))</f>
      </c>
      <c r="I28" s="47">
        <f>IF(Soil!H28="","",IF(Soil!H28-Deficit!$B$5&gt;=0,"--",Soil!H28-Deficit!$B$5))</f>
      </c>
      <c r="J28" s="47">
        <f>IF(Soil!I28="","",IF(Soil!I28-Deficit!$B$10&gt;=0,"--",Soil!I28-Deficit!$B$10))</f>
      </c>
      <c r="K28" s="47">
        <f>IF(Soil!J28="","",IF(Soil!J28-Deficit!$B$11&gt;=0,"--",Soil!J28-Deficit!$B$11))</f>
      </c>
    </row>
    <row r="29" spans="5:11" ht="12.75">
      <c r="E29" s="39"/>
      <c r="F29" s="39"/>
      <c r="G29" s="39"/>
      <c r="H29" s="39"/>
      <c r="I29" s="39"/>
      <c r="J29" s="39"/>
      <c r="K29" s="39"/>
    </row>
    <row r="31" spans="4:11" ht="12.75">
      <c r="D31" s="65" t="s">
        <v>75</v>
      </c>
      <c r="E31" s="65"/>
      <c r="F31" s="65"/>
      <c r="G31" s="65"/>
      <c r="H31" s="65"/>
      <c r="I31" s="65"/>
      <c r="J31" s="65"/>
      <c r="K31" s="65"/>
    </row>
    <row r="32" spans="5:11" ht="12.75">
      <c r="E32" s="61" t="s">
        <v>56</v>
      </c>
      <c r="F32" s="62"/>
      <c r="G32" s="62"/>
      <c r="H32" s="62"/>
      <c r="I32" s="62"/>
      <c r="J32" s="62"/>
      <c r="K32" s="63"/>
    </row>
    <row r="33" spans="4:11" ht="12.75">
      <c r="D33" t="s">
        <v>47</v>
      </c>
      <c r="E33" s="43" t="s">
        <v>48</v>
      </c>
      <c r="F33" s="44" t="s">
        <v>71</v>
      </c>
      <c r="G33" s="44" t="s">
        <v>49</v>
      </c>
      <c r="H33" s="44" t="s">
        <v>52</v>
      </c>
      <c r="I33" s="44" t="s">
        <v>72</v>
      </c>
      <c r="J33" s="44" t="s">
        <v>54</v>
      </c>
      <c r="K33" s="45" t="s">
        <v>55</v>
      </c>
    </row>
    <row r="34" spans="3:11" ht="12.75">
      <c r="C34">
        <v>1</v>
      </c>
      <c r="D34" s="48" t="str">
        <f aca="true" t="shared" si="0" ref="D34:D58">D4</f>
        <v>Greens poa/bent</v>
      </c>
      <c r="E34" s="49">
        <f aca="true" t="shared" si="1" ref="E34:E58">IF(E4&lt;0,ABS(E4)/33,"--")</f>
        <v>0.4857270698541276</v>
      </c>
      <c r="F34" s="49" t="str">
        <f aca="true" t="shared" si="2" ref="F34:F58">IF(F4&lt;0,ABS(F4*2.29/33),"--")</f>
        <v>--</v>
      </c>
      <c r="G34" s="49">
        <f aca="true" t="shared" si="3" ref="G34:H58">IF(G4&lt;0,ABS(G4)/33,"--")</f>
        <v>6.092080537583282</v>
      </c>
      <c r="H34" s="49">
        <f t="shared" si="3"/>
        <v>0.2583079117471267</v>
      </c>
      <c r="I34" s="49">
        <f aca="true" t="shared" si="4" ref="I34:I58">IF(I4&lt;0,ABS(I4*1.2/33),"--")</f>
        <v>3.7524832254996885</v>
      </c>
      <c r="J34" s="49" t="str">
        <f aca="true" t="shared" si="5" ref="J34:K58">IF(J4&lt;0,ABS(J4)/33,"--")</f>
        <v>--</v>
      </c>
      <c r="K34" s="49" t="str">
        <f t="shared" si="5"/>
        <v>--</v>
      </c>
    </row>
    <row r="35" spans="3:11" ht="12.75">
      <c r="C35">
        <v>2</v>
      </c>
      <c r="D35" s="48">
        <f t="shared" si="0"/>
      </c>
      <c r="E35" s="49" t="str">
        <f t="shared" si="1"/>
        <v>--</v>
      </c>
      <c r="F35" s="49" t="str">
        <f t="shared" si="2"/>
        <v>--</v>
      </c>
      <c r="G35" s="49" t="str">
        <f t="shared" si="3"/>
        <v>--</v>
      </c>
      <c r="H35" s="49" t="str">
        <f t="shared" si="3"/>
        <v>--</v>
      </c>
      <c r="I35" s="49" t="str">
        <f t="shared" si="4"/>
        <v>--</v>
      </c>
      <c r="J35" s="49" t="str">
        <f t="shared" si="5"/>
        <v>--</v>
      </c>
      <c r="K35" s="49" t="str">
        <f t="shared" si="5"/>
        <v>--</v>
      </c>
    </row>
    <row r="36" spans="3:11" ht="12.75">
      <c r="C36">
        <v>3</v>
      </c>
      <c r="D36" s="48" t="str">
        <f t="shared" si="0"/>
        <v>Tees bentgrass</v>
      </c>
      <c r="E36" s="49">
        <f t="shared" si="1"/>
        <v>0.5160301001571579</v>
      </c>
      <c r="F36" s="49" t="str">
        <f t="shared" si="2"/>
        <v>--</v>
      </c>
      <c r="G36" s="49">
        <f t="shared" si="3"/>
        <v>6.092080537583282</v>
      </c>
      <c r="H36" s="49">
        <f t="shared" si="3"/>
        <v>0.8643685178077327</v>
      </c>
      <c r="I36" s="49">
        <f t="shared" si="4"/>
        <v>3.607028680045143</v>
      </c>
      <c r="J36" s="49" t="str">
        <f t="shared" si="5"/>
        <v>--</v>
      </c>
      <c r="K36" s="49" t="str">
        <f t="shared" si="5"/>
        <v>--</v>
      </c>
    </row>
    <row r="37" spans="3:11" ht="12.75">
      <c r="C37">
        <v>4</v>
      </c>
      <c r="D37" s="48">
        <f t="shared" si="0"/>
      </c>
      <c r="E37" s="49" t="str">
        <f t="shared" si="1"/>
        <v>--</v>
      </c>
      <c r="F37" s="49" t="str">
        <f t="shared" si="2"/>
        <v>--</v>
      </c>
      <c r="G37" s="49" t="str">
        <f t="shared" si="3"/>
        <v>--</v>
      </c>
      <c r="H37" s="49" t="str">
        <f t="shared" si="3"/>
        <v>--</v>
      </c>
      <c r="I37" s="49" t="str">
        <f t="shared" si="4"/>
        <v>--</v>
      </c>
      <c r="J37" s="49" t="str">
        <f t="shared" si="5"/>
        <v>--</v>
      </c>
      <c r="K37" s="49" t="str">
        <f t="shared" si="5"/>
        <v>--</v>
      </c>
    </row>
    <row r="38" spans="3:11" ht="12.75">
      <c r="C38">
        <v>5</v>
      </c>
      <c r="D38" s="48">
        <f t="shared" si="0"/>
      </c>
      <c r="E38" s="49" t="str">
        <f t="shared" si="1"/>
        <v>--</v>
      </c>
      <c r="F38" s="49" t="str">
        <f t="shared" si="2"/>
        <v>--</v>
      </c>
      <c r="G38" s="49" t="str">
        <f t="shared" si="3"/>
        <v>--</v>
      </c>
      <c r="H38" s="49" t="str">
        <f t="shared" si="3"/>
        <v>--</v>
      </c>
      <c r="I38" s="49" t="str">
        <f t="shared" si="4"/>
        <v>--</v>
      </c>
      <c r="J38" s="49" t="str">
        <f t="shared" si="5"/>
        <v>--</v>
      </c>
      <c r="K38" s="49" t="str">
        <f t="shared" si="5"/>
        <v>--</v>
      </c>
    </row>
    <row r="39" spans="3:11" ht="12.75">
      <c r="C39">
        <v>6</v>
      </c>
      <c r="D39" s="48">
        <f t="shared" si="0"/>
      </c>
      <c r="E39" s="49" t="str">
        <f t="shared" si="1"/>
        <v>--</v>
      </c>
      <c r="F39" s="49" t="str">
        <f t="shared" si="2"/>
        <v>--</v>
      </c>
      <c r="G39" s="49" t="str">
        <f t="shared" si="3"/>
        <v>--</v>
      </c>
      <c r="H39" s="49" t="str">
        <f t="shared" si="3"/>
        <v>--</v>
      </c>
      <c r="I39" s="49" t="str">
        <f t="shared" si="4"/>
        <v>--</v>
      </c>
      <c r="J39" s="49" t="str">
        <f t="shared" si="5"/>
        <v>--</v>
      </c>
      <c r="K39" s="49" t="str">
        <f t="shared" si="5"/>
        <v>--</v>
      </c>
    </row>
    <row r="40" spans="3:11" ht="12.75">
      <c r="C40">
        <v>7</v>
      </c>
      <c r="D40" s="48">
        <f t="shared" si="0"/>
      </c>
      <c r="E40" s="49" t="str">
        <f t="shared" si="1"/>
        <v>--</v>
      </c>
      <c r="F40" s="49" t="str">
        <f t="shared" si="2"/>
        <v>--</v>
      </c>
      <c r="G40" s="49" t="str">
        <f t="shared" si="3"/>
        <v>--</v>
      </c>
      <c r="H40" s="49" t="str">
        <f t="shared" si="3"/>
        <v>--</v>
      </c>
      <c r="I40" s="49" t="str">
        <f t="shared" si="4"/>
        <v>--</v>
      </c>
      <c r="J40" s="49" t="str">
        <f t="shared" si="5"/>
        <v>--</v>
      </c>
      <c r="K40" s="49" t="str">
        <f t="shared" si="5"/>
        <v>--</v>
      </c>
    </row>
    <row r="41" spans="3:11" ht="12.75">
      <c r="C41">
        <v>8</v>
      </c>
      <c r="D41" s="48">
        <f t="shared" si="0"/>
      </c>
      <c r="E41" s="49" t="str">
        <f t="shared" si="1"/>
        <v>--</v>
      </c>
      <c r="F41" s="49" t="str">
        <f t="shared" si="2"/>
        <v>--</v>
      </c>
      <c r="G41" s="49" t="str">
        <f t="shared" si="3"/>
        <v>--</v>
      </c>
      <c r="H41" s="49" t="str">
        <f t="shared" si="3"/>
        <v>--</v>
      </c>
      <c r="I41" s="49" t="str">
        <f t="shared" si="4"/>
        <v>--</v>
      </c>
      <c r="J41" s="49" t="str">
        <f t="shared" si="5"/>
        <v>--</v>
      </c>
      <c r="K41" s="49" t="str">
        <f t="shared" si="5"/>
        <v>--</v>
      </c>
    </row>
    <row r="42" spans="3:11" ht="12.75">
      <c r="C42">
        <v>9</v>
      </c>
      <c r="D42" s="48">
        <f t="shared" si="0"/>
      </c>
      <c r="E42" s="49" t="str">
        <f t="shared" si="1"/>
        <v>--</v>
      </c>
      <c r="F42" s="49" t="str">
        <f t="shared" si="2"/>
        <v>--</v>
      </c>
      <c r="G42" s="49" t="str">
        <f t="shared" si="3"/>
        <v>--</v>
      </c>
      <c r="H42" s="49" t="str">
        <f t="shared" si="3"/>
        <v>--</v>
      </c>
      <c r="I42" s="49" t="str">
        <f t="shared" si="4"/>
        <v>--</v>
      </c>
      <c r="J42" s="49" t="str">
        <f t="shared" si="5"/>
        <v>--</v>
      </c>
      <c r="K42" s="49" t="str">
        <f t="shared" si="5"/>
        <v>--</v>
      </c>
    </row>
    <row r="43" spans="3:11" ht="12.75">
      <c r="C43">
        <v>10</v>
      </c>
      <c r="D43" s="48">
        <f t="shared" si="0"/>
      </c>
      <c r="E43" s="49" t="str">
        <f t="shared" si="1"/>
        <v>--</v>
      </c>
      <c r="F43" s="49" t="str">
        <f t="shared" si="2"/>
        <v>--</v>
      </c>
      <c r="G43" s="49" t="str">
        <f t="shared" si="3"/>
        <v>--</v>
      </c>
      <c r="H43" s="49" t="str">
        <f t="shared" si="3"/>
        <v>--</v>
      </c>
      <c r="I43" s="49" t="str">
        <f t="shared" si="4"/>
        <v>--</v>
      </c>
      <c r="J43" s="49" t="str">
        <f t="shared" si="5"/>
        <v>--</v>
      </c>
      <c r="K43" s="49" t="str">
        <f t="shared" si="5"/>
        <v>--</v>
      </c>
    </row>
    <row r="44" spans="3:11" ht="12.75">
      <c r="C44">
        <v>11</v>
      </c>
      <c r="D44" s="48">
        <f t="shared" si="0"/>
      </c>
      <c r="E44" s="49" t="str">
        <f t="shared" si="1"/>
        <v>--</v>
      </c>
      <c r="F44" s="49" t="str">
        <f t="shared" si="2"/>
        <v>--</v>
      </c>
      <c r="G44" s="49" t="str">
        <f t="shared" si="3"/>
        <v>--</v>
      </c>
      <c r="H44" s="49" t="str">
        <f t="shared" si="3"/>
        <v>--</v>
      </c>
      <c r="I44" s="49" t="str">
        <f t="shared" si="4"/>
        <v>--</v>
      </c>
      <c r="J44" s="49" t="str">
        <f t="shared" si="5"/>
        <v>--</v>
      </c>
      <c r="K44" s="49" t="str">
        <f t="shared" si="5"/>
        <v>--</v>
      </c>
    </row>
    <row r="45" spans="3:11" ht="12.75">
      <c r="C45">
        <v>12</v>
      </c>
      <c r="D45" s="48">
        <f t="shared" si="0"/>
      </c>
      <c r="E45" s="49" t="str">
        <f t="shared" si="1"/>
        <v>--</v>
      </c>
      <c r="F45" s="49" t="str">
        <f t="shared" si="2"/>
        <v>--</v>
      </c>
      <c r="G45" s="49" t="str">
        <f t="shared" si="3"/>
        <v>--</v>
      </c>
      <c r="H45" s="49" t="str">
        <f t="shared" si="3"/>
        <v>--</v>
      </c>
      <c r="I45" s="49" t="str">
        <f t="shared" si="4"/>
        <v>--</v>
      </c>
      <c r="J45" s="49" t="str">
        <f t="shared" si="5"/>
        <v>--</v>
      </c>
      <c r="K45" s="49" t="str">
        <f t="shared" si="5"/>
        <v>--</v>
      </c>
    </row>
    <row r="46" spans="3:11" ht="12.75">
      <c r="C46">
        <v>13</v>
      </c>
      <c r="D46" s="48">
        <f t="shared" si="0"/>
      </c>
      <c r="E46" s="49" t="str">
        <f t="shared" si="1"/>
        <v>--</v>
      </c>
      <c r="F46" s="49" t="str">
        <f t="shared" si="2"/>
        <v>--</v>
      </c>
      <c r="G46" s="49" t="str">
        <f t="shared" si="3"/>
        <v>--</v>
      </c>
      <c r="H46" s="49" t="str">
        <f t="shared" si="3"/>
        <v>--</v>
      </c>
      <c r="I46" s="49" t="str">
        <f t="shared" si="4"/>
        <v>--</v>
      </c>
      <c r="J46" s="49" t="str">
        <f t="shared" si="5"/>
        <v>--</v>
      </c>
      <c r="K46" s="49" t="str">
        <f t="shared" si="5"/>
        <v>--</v>
      </c>
    </row>
    <row r="47" spans="3:11" ht="12.75">
      <c r="C47">
        <v>14</v>
      </c>
      <c r="D47" s="48">
        <f t="shared" si="0"/>
      </c>
      <c r="E47" s="49" t="str">
        <f t="shared" si="1"/>
        <v>--</v>
      </c>
      <c r="F47" s="49" t="str">
        <f t="shared" si="2"/>
        <v>--</v>
      </c>
      <c r="G47" s="49" t="str">
        <f t="shared" si="3"/>
        <v>--</v>
      </c>
      <c r="H47" s="49" t="str">
        <f t="shared" si="3"/>
        <v>--</v>
      </c>
      <c r="I47" s="49" t="str">
        <f t="shared" si="4"/>
        <v>--</v>
      </c>
      <c r="J47" s="49" t="str">
        <f t="shared" si="5"/>
        <v>--</v>
      </c>
      <c r="K47" s="49" t="str">
        <f t="shared" si="5"/>
        <v>--</v>
      </c>
    </row>
    <row r="48" spans="3:11" ht="12.75">
      <c r="C48">
        <v>15</v>
      </c>
      <c r="D48" s="48">
        <f t="shared" si="0"/>
      </c>
      <c r="E48" s="49" t="str">
        <f t="shared" si="1"/>
        <v>--</v>
      </c>
      <c r="F48" s="49" t="str">
        <f t="shared" si="2"/>
        <v>--</v>
      </c>
      <c r="G48" s="49" t="str">
        <f t="shared" si="3"/>
        <v>--</v>
      </c>
      <c r="H48" s="49" t="str">
        <f t="shared" si="3"/>
        <v>--</v>
      </c>
      <c r="I48" s="49" t="str">
        <f t="shared" si="4"/>
        <v>--</v>
      </c>
      <c r="J48" s="49" t="str">
        <f t="shared" si="5"/>
        <v>--</v>
      </c>
      <c r="K48" s="49" t="str">
        <f t="shared" si="5"/>
        <v>--</v>
      </c>
    </row>
    <row r="49" spans="3:11" ht="12.75">
      <c r="C49">
        <v>16</v>
      </c>
      <c r="D49" s="48">
        <f t="shared" si="0"/>
      </c>
      <c r="E49" s="49" t="str">
        <f t="shared" si="1"/>
        <v>--</v>
      </c>
      <c r="F49" s="49" t="str">
        <f t="shared" si="2"/>
        <v>--</v>
      </c>
      <c r="G49" s="49" t="str">
        <f t="shared" si="3"/>
        <v>--</v>
      </c>
      <c r="H49" s="49" t="str">
        <f t="shared" si="3"/>
        <v>--</v>
      </c>
      <c r="I49" s="49" t="str">
        <f t="shared" si="4"/>
        <v>--</v>
      </c>
      <c r="J49" s="49" t="str">
        <f t="shared" si="5"/>
        <v>--</v>
      </c>
      <c r="K49" s="49" t="str">
        <f t="shared" si="5"/>
        <v>--</v>
      </c>
    </row>
    <row r="50" spans="3:11" ht="12.75">
      <c r="C50">
        <v>17</v>
      </c>
      <c r="D50" s="48">
        <f t="shared" si="0"/>
      </c>
      <c r="E50" s="49" t="str">
        <f t="shared" si="1"/>
        <v>--</v>
      </c>
      <c r="F50" s="49" t="str">
        <f t="shared" si="2"/>
        <v>--</v>
      </c>
      <c r="G50" s="49" t="str">
        <f t="shared" si="3"/>
        <v>--</v>
      </c>
      <c r="H50" s="49" t="str">
        <f t="shared" si="3"/>
        <v>--</v>
      </c>
      <c r="I50" s="49" t="str">
        <f t="shared" si="4"/>
        <v>--</v>
      </c>
      <c r="J50" s="49" t="str">
        <f t="shared" si="5"/>
        <v>--</v>
      </c>
      <c r="K50" s="49" t="str">
        <f t="shared" si="5"/>
        <v>--</v>
      </c>
    </row>
    <row r="51" spans="3:11" ht="12.75">
      <c r="C51">
        <v>18</v>
      </c>
      <c r="D51" s="48">
        <f t="shared" si="0"/>
      </c>
      <c r="E51" s="49" t="str">
        <f t="shared" si="1"/>
        <v>--</v>
      </c>
      <c r="F51" s="49" t="str">
        <f t="shared" si="2"/>
        <v>--</v>
      </c>
      <c r="G51" s="49" t="str">
        <f t="shared" si="3"/>
        <v>--</v>
      </c>
      <c r="H51" s="49" t="str">
        <f t="shared" si="3"/>
        <v>--</v>
      </c>
      <c r="I51" s="49" t="str">
        <f t="shared" si="4"/>
        <v>--</v>
      </c>
      <c r="J51" s="49" t="str">
        <f t="shared" si="5"/>
        <v>--</v>
      </c>
      <c r="K51" s="49" t="str">
        <f t="shared" si="5"/>
        <v>--</v>
      </c>
    </row>
    <row r="52" spans="3:11" ht="12.75">
      <c r="C52">
        <v>19</v>
      </c>
      <c r="D52" s="48">
        <f t="shared" si="0"/>
      </c>
      <c r="E52" s="49" t="str">
        <f t="shared" si="1"/>
        <v>--</v>
      </c>
      <c r="F52" s="49" t="str">
        <f t="shared" si="2"/>
        <v>--</v>
      </c>
      <c r="G52" s="49" t="str">
        <f t="shared" si="3"/>
        <v>--</v>
      </c>
      <c r="H52" s="49" t="str">
        <f t="shared" si="3"/>
        <v>--</v>
      </c>
      <c r="I52" s="49" t="str">
        <f t="shared" si="4"/>
        <v>--</v>
      </c>
      <c r="J52" s="49" t="str">
        <f t="shared" si="5"/>
        <v>--</v>
      </c>
      <c r="K52" s="49" t="str">
        <f t="shared" si="5"/>
        <v>--</v>
      </c>
    </row>
    <row r="53" spans="3:11" ht="12.75">
      <c r="C53">
        <v>20</v>
      </c>
      <c r="D53" s="48">
        <f t="shared" si="0"/>
      </c>
      <c r="E53" s="49" t="str">
        <f t="shared" si="1"/>
        <v>--</v>
      </c>
      <c r="F53" s="49" t="str">
        <f t="shared" si="2"/>
        <v>--</v>
      </c>
      <c r="G53" s="49" t="str">
        <f t="shared" si="3"/>
        <v>--</v>
      </c>
      <c r="H53" s="49" t="str">
        <f t="shared" si="3"/>
        <v>--</v>
      </c>
      <c r="I53" s="49" t="str">
        <f t="shared" si="4"/>
        <v>--</v>
      </c>
      <c r="J53" s="49" t="str">
        <f t="shared" si="5"/>
        <v>--</v>
      </c>
      <c r="K53" s="49" t="str">
        <f t="shared" si="5"/>
        <v>--</v>
      </c>
    </row>
    <row r="54" spans="3:11" ht="12.75">
      <c r="C54">
        <v>21</v>
      </c>
      <c r="D54" s="48">
        <f t="shared" si="0"/>
      </c>
      <c r="E54" s="49" t="str">
        <f t="shared" si="1"/>
        <v>--</v>
      </c>
      <c r="F54" s="49" t="str">
        <f t="shared" si="2"/>
        <v>--</v>
      </c>
      <c r="G54" s="49" t="str">
        <f t="shared" si="3"/>
        <v>--</v>
      </c>
      <c r="H54" s="49" t="str">
        <f t="shared" si="3"/>
        <v>--</v>
      </c>
      <c r="I54" s="49" t="str">
        <f t="shared" si="4"/>
        <v>--</v>
      </c>
      <c r="J54" s="49" t="str">
        <f t="shared" si="5"/>
        <v>--</v>
      </c>
      <c r="K54" s="49" t="str">
        <f t="shared" si="5"/>
        <v>--</v>
      </c>
    </row>
    <row r="55" spans="3:11" ht="12.75">
      <c r="C55">
        <v>22</v>
      </c>
      <c r="D55" s="48">
        <f t="shared" si="0"/>
      </c>
      <c r="E55" s="49" t="str">
        <f t="shared" si="1"/>
        <v>--</v>
      </c>
      <c r="F55" s="49" t="str">
        <f t="shared" si="2"/>
        <v>--</v>
      </c>
      <c r="G55" s="49" t="str">
        <f t="shared" si="3"/>
        <v>--</v>
      </c>
      <c r="H55" s="49" t="str">
        <f t="shared" si="3"/>
        <v>--</v>
      </c>
      <c r="I55" s="49" t="str">
        <f t="shared" si="4"/>
        <v>--</v>
      </c>
      <c r="J55" s="49" t="str">
        <f t="shared" si="5"/>
        <v>--</v>
      </c>
      <c r="K55" s="49" t="str">
        <f t="shared" si="5"/>
        <v>--</v>
      </c>
    </row>
    <row r="56" spans="3:11" ht="12.75">
      <c r="C56">
        <v>23</v>
      </c>
      <c r="D56" s="48">
        <f t="shared" si="0"/>
      </c>
      <c r="E56" s="49" t="str">
        <f t="shared" si="1"/>
        <v>--</v>
      </c>
      <c r="F56" s="49" t="str">
        <f t="shared" si="2"/>
        <v>--</v>
      </c>
      <c r="G56" s="49" t="str">
        <f t="shared" si="3"/>
        <v>--</v>
      </c>
      <c r="H56" s="49" t="str">
        <f t="shared" si="3"/>
        <v>--</v>
      </c>
      <c r="I56" s="49" t="str">
        <f t="shared" si="4"/>
        <v>--</v>
      </c>
      <c r="J56" s="49" t="str">
        <f t="shared" si="5"/>
        <v>--</v>
      </c>
      <c r="K56" s="49" t="str">
        <f t="shared" si="5"/>
        <v>--</v>
      </c>
    </row>
    <row r="57" spans="3:11" ht="12.75">
      <c r="C57">
        <v>24</v>
      </c>
      <c r="D57" s="48">
        <f t="shared" si="0"/>
      </c>
      <c r="E57" s="49" t="str">
        <f t="shared" si="1"/>
        <v>--</v>
      </c>
      <c r="F57" s="49" t="str">
        <f t="shared" si="2"/>
        <v>--</v>
      </c>
      <c r="G57" s="49" t="str">
        <f t="shared" si="3"/>
        <v>--</v>
      </c>
      <c r="H57" s="49" t="str">
        <f t="shared" si="3"/>
        <v>--</v>
      </c>
      <c r="I57" s="49" t="str">
        <f t="shared" si="4"/>
        <v>--</v>
      </c>
      <c r="J57" s="49" t="str">
        <f t="shared" si="5"/>
        <v>--</v>
      </c>
      <c r="K57" s="49" t="str">
        <f t="shared" si="5"/>
        <v>--</v>
      </c>
    </row>
    <row r="58" spans="3:11" ht="12.75">
      <c r="C58">
        <v>25</v>
      </c>
      <c r="D58" s="48">
        <f t="shared" si="0"/>
      </c>
      <c r="E58" s="49" t="str">
        <f t="shared" si="1"/>
        <v>--</v>
      </c>
      <c r="F58" s="49" t="str">
        <f t="shared" si="2"/>
        <v>--</v>
      </c>
      <c r="G58" s="49" t="str">
        <f t="shared" si="3"/>
        <v>--</v>
      </c>
      <c r="H58" s="49" t="str">
        <f t="shared" si="3"/>
        <v>--</v>
      </c>
      <c r="I58" s="49" t="str">
        <f t="shared" si="4"/>
        <v>--</v>
      </c>
      <c r="J58" s="49" t="str">
        <f t="shared" si="5"/>
        <v>--</v>
      </c>
      <c r="K58" s="49" t="str">
        <f t="shared" si="5"/>
        <v>--</v>
      </c>
    </row>
  </sheetData>
  <sheetProtection sheet="1" objects="1" scenarios="1"/>
  <mergeCells count="5">
    <mergeCell ref="E2:K2"/>
    <mergeCell ref="E32:K32"/>
    <mergeCell ref="D1:K1"/>
    <mergeCell ref="D31:K31"/>
    <mergeCell ref="B2:B4"/>
  </mergeCells>
  <printOptions/>
  <pageMargins left="0.75" right="0.75" top="1" bottom="1" header="0.3" footer="0.3"/>
  <pageSetup orientation="landscape"/>
  <rowBreaks count="1" manualBreakCount="1">
    <brk id="28" max="255" man="1"/>
  </rowBreaks>
</worksheet>
</file>

<file path=xl/worksheets/sheet4.xml><?xml version="1.0" encoding="utf-8"?>
<worksheet xmlns="http://schemas.openxmlformats.org/spreadsheetml/2006/main" xmlns:r="http://schemas.openxmlformats.org/officeDocument/2006/relationships">
  <dimension ref="A1:E13"/>
  <sheetViews>
    <sheetView zoomScalePageLayoutView="0" workbookViewId="0" topLeftCell="A1">
      <selection activeCell="E1" sqref="E1:E13"/>
    </sheetView>
  </sheetViews>
  <sheetFormatPr defaultColWidth="8.8515625" defaultRowHeight="12.75"/>
  <cols>
    <col min="1" max="1" width="8.8515625" style="0" customWidth="1"/>
    <col min="2" max="2" width="10.7109375" style="0" customWidth="1"/>
    <col min="3" max="4" width="8.8515625" style="0" customWidth="1"/>
    <col min="5" max="5" width="51.00390625" style="0" customWidth="1"/>
  </cols>
  <sheetData>
    <row r="1" spans="1:5" s="12" customFormat="1" ht="12" customHeight="1">
      <c r="A1" s="12" t="s">
        <v>23</v>
      </c>
      <c r="B1" s="12" t="s">
        <v>24</v>
      </c>
      <c r="C1" s="12" t="s">
        <v>25</v>
      </c>
      <c r="E1" s="68" t="s">
        <v>2</v>
      </c>
    </row>
    <row r="2" spans="1:5" ht="12.75">
      <c r="A2" s="12" t="s">
        <v>26</v>
      </c>
      <c r="B2">
        <v>40000</v>
      </c>
      <c r="C2">
        <v>1</v>
      </c>
      <c r="E2" s="69"/>
    </row>
    <row r="3" spans="1:5" ht="12.75">
      <c r="A3" s="12" t="s">
        <v>27</v>
      </c>
      <c r="B3">
        <v>20000</v>
      </c>
      <c r="C3">
        <f>B3/$B$2</f>
        <v>0.5</v>
      </c>
      <c r="E3" s="69"/>
    </row>
    <row r="4" spans="1:5" ht="12.75">
      <c r="A4" s="12" t="s">
        <v>28</v>
      </c>
      <c r="B4">
        <v>5000</v>
      </c>
      <c r="C4">
        <f aca="true" t="shared" si="0" ref="C4:C9">B4/$B$2</f>
        <v>0.125</v>
      </c>
      <c r="E4" s="69"/>
    </row>
    <row r="5" spans="1:5" ht="12.75">
      <c r="A5" s="12" t="s">
        <v>29</v>
      </c>
      <c r="B5">
        <v>4000</v>
      </c>
      <c r="C5">
        <f t="shared" si="0"/>
        <v>0.1</v>
      </c>
      <c r="E5" s="69"/>
    </row>
    <row r="6" spans="1:5" ht="12.75">
      <c r="A6" s="12" t="s">
        <v>30</v>
      </c>
      <c r="B6">
        <v>2500</v>
      </c>
      <c r="C6">
        <f t="shared" si="0"/>
        <v>0.0625</v>
      </c>
      <c r="E6" s="69"/>
    </row>
    <row r="7" spans="1:5" ht="12.75">
      <c r="A7" s="12" t="s">
        <v>31</v>
      </c>
      <c r="B7">
        <v>3000</v>
      </c>
      <c r="C7">
        <f t="shared" si="0"/>
        <v>0.075</v>
      </c>
      <c r="E7" s="69"/>
    </row>
    <row r="8" spans="1:5" ht="12.75">
      <c r="A8" s="12" t="s">
        <v>32</v>
      </c>
      <c r="B8">
        <v>200</v>
      </c>
      <c r="C8">
        <f t="shared" si="0"/>
        <v>0.005</v>
      </c>
      <c r="E8" s="69"/>
    </row>
    <row r="9" spans="1:5" ht="12.75">
      <c r="A9" s="12" t="s">
        <v>33</v>
      </c>
      <c r="B9">
        <v>75</v>
      </c>
      <c r="C9">
        <f t="shared" si="0"/>
        <v>0.001875</v>
      </c>
      <c r="E9" s="69"/>
    </row>
    <row r="10" ht="12.75">
      <c r="E10" s="70"/>
    </row>
    <row r="11" ht="12.75">
      <c r="E11" s="70"/>
    </row>
    <row r="12" ht="12.75">
      <c r="E12" s="70"/>
    </row>
    <row r="13" ht="12.75">
      <c r="E13" s="70"/>
    </row>
  </sheetData>
  <sheetProtection sheet="1" objects="1" scenarios="1"/>
  <mergeCells count="1">
    <mergeCell ref="E1:E13"/>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D8"/>
  <sheetViews>
    <sheetView zoomScalePageLayoutView="0" workbookViewId="0" topLeftCell="A1">
      <selection activeCell="D2" sqref="D2:D8"/>
    </sheetView>
  </sheetViews>
  <sheetFormatPr defaultColWidth="11.421875" defaultRowHeight="12.75"/>
  <cols>
    <col min="1" max="1" width="12.421875" style="0" customWidth="1"/>
    <col min="4" max="4" width="68.140625" style="0" customWidth="1"/>
  </cols>
  <sheetData>
    <row r="1" spans="1:2" ht="12.75">
      <c r="A1" s="12" t="s">
        <v>0</v>
      </c>
      <c r="B1" s="12" t="s">
        <v>1</v>
      </c>
    </row>
    <row r="2" spans="1:4" ht="12.75">
      <c r="A2" s="14" t="s">
        <v>38</v>
      </c>
      <c r="B2">
        <v>37</v>
      </c>
      <c r="D2" s="68" t="s">
        <v>46</v>
      </c>
    </row>
    <row r="3" spans="1:4" ht="12.75">
      <c r="A3" s="14" t="s">
        <v>39</v>
      </c>
      <c r="B3">
        <v>21</v>
      </c>
      <c r="D3" s="68"/>
    </row>
    <row r="4" spans="1:4" ht="12.75">
      <c r="A4" s="14" t="s">
        <v>40</v>
      </c>
      <c r="B4">
        <v>331</v>
      </c>
      <c r="D4" s="68"/>
    </row>
    <row r="5" spans="1:4" ht="12.75">
      <c r="A5" s="14" t="s">
        <v>41</v>
      </c>
      <c r="B5">
        <v>47</v>
      </c>
      <c r="D5" s="68"/>
    </row>
    <row r="6" spans="1:4" ht="12.75">
      <c r="A6" s="14" t="s">
        <v>44</v>
      </c>
      <c r="B6">
        <v>7</v>
      </c>
      <c r="D6" s="68"/>
    </row>
    <row r="7" spans="1:4" ht="12.75">
      <c r="A7" s="14" t="s">
        <v>42</v>
      </c>
      <c r="B7">
        <v>44</v>
      </c>
      <c r="D7" s="68"/>
    </row>
    <row r="8" spans="1:4" ht="12.75">
      <c r="A8" s="14" t="s">
        <v>43</v>
      </c>
      <c r="B8">
        <v>6</v>
      </c>
      <c r="D8" s="68"/>
    </row>
  </sheetData>
  <sheetProtection sheet="1" objects="1" scenarios="1"/>
  <mergeCells count="1">
    <mergeCell ref="D2:D8"/>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11.421875" defaultRowHeight="12.75"/>
  <sheetData>
    <row r="1" spans="1:2" ht="12.75">
      <c r="A1" t="s">
        <v>63</v>
      </c>
      <c r="B1" t="s">
        <v>64</v>
      </c>
    </row>
    <row r="2" spans="1:2" ht="12.75">
      <c r="A2" t="s">
        <v>5</v>
      </c>
      <c r="B2" s="32">
        <f>Climate!C11</f>
        <v>38.589112843021915</v>
      </c>
    </row>
    <row r="3" spans="1:2" ht="12.75">
      <c r="A3" t="s">
        <v>6</v>
      </c>
      <c r="B3" s="32">
        <f>Climate!D11</f>
        <v>43.515630090735705</v>
      </c>
    </row>
    <row r="4" spans="1:2" ht="12.75">
      <c r="A4" t="s">
        <v>7</v>
      </c>
      <c r="B4" s="32">
        <f>Climate!E11</f>
        <v>51.027779779550364</v>
      </c>
    </row>
    <row r="5" spans="1:2" ht="12.75">
      <c r="A5" t="s">
        <v>8</v>
      </c>
      <c r="B5" s="32">
        <f>Climate!F11</f>
        <v>64.89172981882298</v>
      </c>
    </row>
    <row r="6" spans="1:2" ht="12.75">
      <c r="A6" t="s">
        <v>9</v>
      </c>
      <c r="B6" s="32">
        <f>Climate!G11</f>
        <v>83.02320823400082</v>
      </c>
    </row>
    <row r="7" spans="1:2" ht="12.75">
      <c r="A7" t="s">
        <v>10</v>
      </c>
      <c r="B7" s="32">
        <f>Climate!H11</f>
        <v>94.38386963005428</v>
      </c>
    </row>
    <row r="8" spans="1:2" ht="12.75">
      <c r="A8" t="s">
        <v>11</v>
      </c>
      <c r="B8" s="32">
        <f>Climate!I11</f>
        <v>99.99500012499792</v>
      </c>
    </row>
    <row r="9" spans="1:2" ht="12.75">
      <c r="A9" t="s">
        <v>12</v>
      </c>
      <c r="B9" s="32">
        <f>Climate!J11</f>
        <v>99.59581901895135</v>
      </c>
    </row>
    <row r="10" spans="1:2" ht="12.75">
      <c r="A10" t="s">
        <v>13</v>
      </c>
      <c r="B10" s="32">
        <f>Climate!K11</f>
        <v>99.99500012499792</v>
      </c>
    </row>
    <row r="11" spans="1:2" ht="12.75">
      <c r="A11" t="s">
        <v>14</v>
      </c>
      <c r="B11" s="32">
        <f>Climate!L11</f>
        <v>92.6769866907555</v>
      </c>
    </row>
    <row r="12" spans="1:2" ht="12.75">
      <c r="A12" t="s">
        <v>15</v>
      </c>
      <c r="B12" s="32">
        <f>Climate!M11</f>
        <v>66.69768108584744</v>
      </c>
    </row>
    <row r="13" spans="1:2" ht="12.75">
      <c r="A13" t="s">
        <v>16</v>
      </c>
      <c r="B13" s="32">
        <f>Climate!N11</f>
        <v>41.84491089130352</v>
      </c>
    </row>
  </sheetData>
  <sheetProtection sheet="1" objects="1" scenarios="1"/>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PACE-PTRI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Stowell</dc:creator>
  <cp:keywords/>
  <dc:description/>
  <cp:lastModifiedBy>Microsoft Office User</cp:lastModifiedBy>
  <cp:lastPrinted>2017-02-24T22:55:37Z</cp:lastPrinted>
  <dcterms:created xsi:type="dcterms:W3CDTF">2008-02-15T03:22:05Z</dcterms:created>
  <dcterms:modified xsi:type="dcterms:W3CDTF">2020-08-31T19:18:11Z</dcterms:modified>
  <cp:category/>
  <cp:version/>
  <cp:contentType/>
  <cp:contentStatus/>
</cp:coreProperties>
</file>